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ThisWorkbook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GRC\2019 GRC P2\2020-2022 GRC P2 - Jan 2020 Refresh\Ch5 - Marg Dist Costs\Data Requests\FEA\Workpaper Main Source Files\"/>
    </mc:Choice>
  </mc:AlternateContent>
  <xr:revisionPtr revIDLastSave="0" documentId="13_ncr:1_{63EBB3A4-4D0B-4055-9273-7A71352102D2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Summary - Dist CS Cost Alloc" sheetId="14" r:id="rId1"/>
    <sheet name="2016 Adjusted Costs" sheetId="9" r:id="rId2"/>
    <sheet name="Customer Services Field" sheetId="6" r:id="rId3"/>
    <sheet name="Advanced Metering" sheetId="10" r:id="rId4"/>
    <sheet name="Billing" sheetId="8" r:id="rId5"/>
    <sheet name="Credit &amp; Collections" sheetId="3" r:id="rId6"/>
    <sheet name="Remittance Processing &amp; Postage" sheetId="5" r:id="rId7"/>
    <sheet name="Branch Offices" sheetId="13" r:id="rId8"/>
    <sheet name="Customer Contact Center" sheetId="1" r:id="rId9"/>
    <sheet name="Residential Services" sheetId="7" r:id="rId10"/>
    <sheet name="Business Services " sheetId="4" r:id="rId11"/>
    <sheet name="Marketing, Research &amp; Analytics" sheetId="11" r:id="rId12"/>
    <sheet name="Customer Programs" sheetId="12" r:id="rId13"/>
  </sheets>
  <definedNames>
    <definedName name="_xlnm.Print_Area" localSheetId="1">'2016 Adjusted Costs'!$A$1:$B$28</definedName>
    <definedName name="_xlnm.Print_Area" localSheetId="3">'Advanced Metering'!$A$1:$B$22</definedName>
    <definedName name="_xlnm.Print_Area" localSheetId="7">'Branch Offices'!$A$1:$L$89</definedName>
    <definedName name="_xlnm.Print_Area" localSheetId="10">'Business Services '!$A$1:$B$24</definedName>
    <definedName name="_xlnm.Print_Area" localSheetId="12">'Customer Programs'!$A$1:$B$30</definedName>
    <definedName name="_xlnm.Print_Area" localSheetId="0">'Summary - Dist CS Cost Alloc'!$A$1:$D$131</definedName>
    <definedName name="_xlnm.Print_Titles" localSheetId="7">'Branch Offices'!$1:$1</definedName>
    <definedName name="_xlnm.Print_Titles" localSheetId="0">'Summary - Dist CS Cost Alloc'!$1:$3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5" i="13" l="1"/>
  <c r="K29" i="1"/>
  <c r="L27" i="1" s="1"/>
  <c r="L28" i="1" l="1"/>
  <c r="L25" i="1"/>
  <c r="L26" i="1"/>
  <c r="H29" i="1"/>
  <c r="I25" i="1" s="1"/>
  <c r="E29" i="1"/>
  <c r="F25" i="1" s="1"/>
  <c r="B29" i="1"/>
  <c r="L29" i="1" l="1"/>
  <c r="I27" i="1"/>
  <c r="I26" i="1"/>
  <c r="I28" i="1"/>
  <c r="F27" i="1"/>
  <c r="F26" i="1"/>
  <c r="F28" i="1"/>
  <c r="C28" i="1"/>
  <c r="C26" i="1"/>
  <c r="C27" i="1"/>
  <c r="C25" i="1"/>
  <c r="I29" i="1" l="1"/>
  <c r="F29" i="1"/>
  <c r="C29" i="1"/>
  <c r="F16" i="4" l="1"/>
  <c r="B5" i="4" s="1"/>
  <c r="F17" i="4"/>
  <c r="B6" i="4" s="1"/>
  <c r="F18" i="4"/>
  <c r="B7" i="4" s="1"/>
  <c r="F19" i="4"/>
  <c r="B8" i="4" s="1"/>
  <c r="B20" i="4"/>
  <c r="F15" i="4"/>
  <c r="C20" i="4"/>
  <c r="E20" i="4"/>
  <c r="D20" i="4"/>
  <c r="N16" i="12" l="1"/>
  <c r="N15" i="12"/>
  <c r="K17" i="12" l="1"/>
  <c r="L16" i="12" s="1"/>
  <c r="L15" i="12" l="1"/>
  <c r="L17" i="12" s="1"/>
  <c r="E18" i="5"/>
  <c r="F15" i="5" s="1"/>
  <c r="H15" i="5"/>
  <c r="H17" i="5"/>
  <c r="H14" i="5"/>
  <c r="H13" i="5"/>
  <c r="F17" i="5" l="1"/>
  <c r="F16" i="5"/>
  <c r="F13" i="5"/>
  <c r="H16" i="5"/>
  <c r="H18" i="5" s="1"/>
  <c r="F14" i="5"/>
  <c r="N17" i="10"/>
  <c r="I17" i="5" l="1"/>
  <c r="B9" i="5" s="1"/>
  <c r="I14" i="5"/>
  <c r="B6" i="5" s="1"/>
  <c r="I13" i="5"/>
  <c r="I15" i="5"/>
  <c r="B7" i="5" s="1"/>
  <c r="F18" i="5"/>
  <c r="I16" i="5"/>
  <c r="B8" i="5" s="1"/>
  <c r="E19" i="10"/>
  <c r="F16" i="10" s="1"/>
  <c r="N14" i="10"/>
  <c r="B19" i="10"/>
  <c r="C17" i="10" s="1"/>
  <c r="N15" i="10"/>
  <c r="N18" i="10"/>
  <c r="H19" i="10"/>
  <c r="I19" i="10" s="1"/>
  <c r="K19" i="10"/>
  <c r="L17" i="10" s="1"/>
  <c r="N16" i="10"/>
  <c r="F17" i="10" l="1"/>
  <c r="F14" i="10"/>
  <c r="I14" i="10"/>
  <c r="B5" i="5"/>
  <c r="I18" i="5"/>
  <c r="L15" i="10"/>
  <c r="C18" i="10"/>
  <c r="I18" i="10"/>
  <c r="F18" i="10"/>
  <c r="I17" i="10"/>
  <c r="C14" i="10"/>
  <c r="C19" i="10"/>
  <c r="L16" i="10"/>
  <c r="L19" i="10"/>
  <c r="L18" i="10"/>
  <c r="F19" i="10"/>
  <c r="F15" i="10"/>
  <c r="C16" i="10"/>
  <c r="I15" i="10"/>
  <c r="I16" i="10"/>
  <c r="C15" i="10"/>
  <c r="L14" i="10"/>
  <c r="N19" i="10"/>
  <c r="O14" i="10" s="1"/>
  <c r="B5" i="10" s="1"/>
  <c r="O19" i="10" l="1"/>
  <c r="O17" i="10"/>
  <c r="B8" i="10" s="1"/>
  <c r="O15" i="10"/>
  <c r="B6" i="10" s="1"/>
  <c r="O16" i="10"/>
  <c r="B7" i="10" s="1"/>
  <c r="O18" i="10"/>
  <c r="B9" i="10" s="1"/>
  <c r="N14" i="6" l="1"/>
  <c r="N15" i="6"/>
  <c r="N16" i="6"/>
  <c r="N17" i="6"/>
  <c r="N13" i="6"/>
  <c r="K18" i="6" l="1"/>
  <c r="L18" i="6" s="1"/>
  <c r="L17" i="6" l="1"/>
  <c r="L16" i="6"/>
  <c r="L15" i="6"/>
  <c r="L13" i="6"/>
  <c r="L14" i="6"/>
  <c r="E3" i="8"/>
  <c r="D3" i="8"/>
  <c r="K21" i="8"/>
  <c r="H21" i="8"/>
  <c r="E21" i="8"/>
  <c r="B21" i="8"/>
  <c r="N18" i="8"/>
  <c r="O18" i="8" s="1"/>
  <c r="O16" i="8" l="1"/>
  <c r="O17" i="8"/>
  <c r="O15" i="8"/>
  <c r="E4" i="8" s="1"/>
  <c r="J18" i="8"/>
  <c r="K16" i="8" s="1"/>
  <c r="C123" i="14"/>
  <c r="C115" i="14"/>
  <c r="C99" i="14"/>
  <c r="C91" i="14"/>
  <c r="C83" i="14"/>
  <c r="C75" i="14"/>
  <c r="C67" i="14"/>
  <c r="C59" i="14"/>
  <c r="C51" i="14"/>
  <c r="C43" i="14"/>
  <c r="C35" i="14"/>
  <c r="C27" i="14"/>
  <c r="C19" i="14"/>
  <c r="C11" i="14"/>
  <c r="D19" i="14"/>
  <c r="D11" i="14"/>
  <c r="K17" i="8" l="1"/>
  <c r="K15" i="8"/>
  <c r="D4" i="8" s="1"/>
  <c r="K18" i="8"/>
  <c r="K31" i="11" l="1"/>
  <c r="L30" i="11" s="1"/>
  <c r="L27" i="11" l="1"/>
  <c r="L26" i="11"/>
  <c r="L28" i="11"/>
  <c r="L29" i="11"/>
  <c r="L31" i="11" l="1"/>
  <c r="F20" i="4" l="1"/>
  <c r="M63" i="13" l="1"/>
  <c r="M62" i="13"/>
  <c r="M64" i="13"/>
  <c r="M37" i="13"/>
  <c r="M35" i="13"/>
  <c r="M65" i="13" l="1"/>
  <c r="M75" i="13"/>
  <c r="M73" i="13"/>
  <c r="M36" i="13"/>
  <c r="M38" i="13" s="1"/>
  <c r="N37" i="13" s="1"/>
  <c r="M31" i="13"/>
  <c r="N30" i="13" s="1"/>
  <c r="M25" i="13"/>
  <c r="N24" i="13" s="1"/>
  <c r="M20" i="13"/>
  <c r="N18" i="13" s="1"/>
  <c r="N23" i="13" l="1"/>
  <c r="N22" i="13"/>
  <c r="N35" i="13"/>
  <c r="N29" i="13"/>
  <c r="N28" i="13"/>
  <c r="N36" i="13"/>
  <c r="M74" i="13"/>
  <c r="N17" i="13"/>
  <c r="N19" i="13"/>
  <c r="N20" i="13" l="1"/>
  <c r="N38" i="13"/>
  <c r="N25" i="13"/>
  <c r="N31" i="13"/>
  <c r="M76" i="13"/>
  <c r="M80" i="13"/>
  <c r="J80" i="13"/>
  <c r="F80" i="13"/>
  <c r="B80" i="13"/>
  <c r="M69" i="13"/>
  <c r="J69" i="13"/>
  <c r="F69" i="13"/>
  <c r="B69" i="13"/>
  <c r="M58" i="13"/>
  <c r="F58" i="13"/>
  <c r="M52" i="13"/>
  <c r="F52" i="13"/>
  <c r="F64" i="13"/>
  <c r="F63" i="13"/>
  <c r="F62" i="13"/>
  <c r="M42" i="13"/>
  <c r="J42" i="13"/>
  <c r="F42" i="13"/>
  <c r="B42" i="13"/>
  <c r="J31" i="13"/>
  <c r="K29" i="13" s="1"/>
  <c r="F31" i="13"/>
  <c r="H28" i="13" s="1"/>
  <c r="B31" i="13"/>
  <c r="D29" i="13" s="1"/>
  <c r="J25" i="13"/>
  <c r="K23" i="13" s="1"/>
  <c r="F25" i="13"/>
  <c r="H24" i="13" s="1"/>
  <c r="B25" i="13"/>
  <c r="D23" i="13" s="1"/>
  <c r="F37" i="13"/>
  <c r="J36" i="13"/>
  <c r="B36" i="13"/>
  <c r="J20" i="13"/>
  <c r="K18" i="13" s="1"/>
  <c r="F35" i="13"/>
  <c r="B20" i="13"/>
  <c r="D18" i="13" s="1"/>
  <c r="M15" i="13"/>
  <c r="J15" i="13"/>
  <c r="F15" i="13"/>
  <c r="B15" i="13"/>
  <c r="F75" i="13" l="1"/>
  <c r="H22" i="13"/>
  <c r="D19" i="13"/>
  <c r="D81" i="13"/>
  <c r="F85" i="13"/>
  <c r="H84" i="13" s="1"/>
  <c r="H23" i="13"/>
  <c r="H25" i="13" s="1"/>
  <c r="H30" i="13"/>
  <c r="N73" i="13"/>
  <c r="N75" i="13"/>
  <c r="N74" i="13"/>
  <c r="J85" i="13"/>
  <c r="K81" i="13" s="1"/>
  <c r="F73" i="13"/>
  <c r="K30" i="13"/>
  <c r="K24" i="13"/>
  <c r="D30" i="13"/>
  <c r="H50" i="13"/>
  <c r="H49" i="13"/>
  <c r="H51" i="13"/>
  <c r="H57" i="13"/>
  <c r="H56" i="13"/>
  <c r="H55" i="13"/>
  <c r="K19" i="13"/>
  <c r="D24" i="13"/>
  <c r="H29" i="13"/>
  <c r="H31" i="13" s="1"/>
  <c r="F65" i="13"/>
  <c r="H63" i="13" s="1"/>
  <c r="F20" i="13"/>
  <c r="H18" i="13" s="1"/>
  <c r="B35" i="13"/>
  <c r="J35" i="13"/>
  <c r="F36" i="13"/>
  <c r="F38" i="13" s="1"/>
  <c r="H35" i="13" s="1"/>
  <c r="B37" i="13"/>
  <c r="J37" i="13"/>
  <c r="B47" i="13"/>
  <c r="D46" i="13" s="1"/>
  <c r="J47" i="13"/>
  <c r="K45" i="13" s="1"/>
  <c r="B52" i="13"/>
  <c r="D50" i="13" s="1"/>
  <c r="J52" i="13"/>
  <c r="K49" i="13" s="1"/>
  <c r="B58" i="13"/>
  <c r="D57" i="13" s="1"/>
  <c r="J58" i="13"/>
  <c r="K56" i="13" s="1"/>
  <c r="B62" i="13"/>
  <c r="J62" i="13"/>
  <c r="B63" i="13"/>
  <c r="J63" i="13"/>
  <c r="J74" i="13" s="1"/>
  <c r="B64" i="13"/>
  <c r="J64" i="13"/>
  <c r="D17" i="13"/>
  <c r="D20" i="13" s="1"/>
  <c r="K17" i="13"/>
  <c r="K20" i="13" s="1"/>
  <c r="D22" i="13"/>
  <c r="K22" i="13"/>
  <c r="K25" i="13" s="1"/>
  <c r="D28" i="13"/>
  <c r="D31" i="13" s="1"/>
  <c r="K28" i="13"/>
  <c r="F47" i="13"/>
  <c r="M47" i="13"/>
  <c r="L21" i="3"/>
  <c r="Q15" i="3"/>
  <c r="K15" i="3"/>
  <c r="Q17" i="3"/>
  <c r="Q16" i="3"/>
  <c r="E5" i="3" s="1"/>
  <c r="E15" i="3"/>
  <c r="D25" i="13" l="1"/>
  <c r="L84" i="13"/>
  <c r="D84" i="13"/>
  <c r="L81" i="13"/>
  <c r="L82" i="13"/>
  <c r="L83" i="13"/>
  <c r="D82" i="13"/>
  <c r="D83" i="13"/>
  <c r="K84" i="13"/>
  <c r="H81" i="13"/>
  <c r="K83" i="13"/>
  <c r="K82" i="13"/>
  <c r="H83" i="13"/>
  <c r="H82" i="13"/>
  <c r="K55" i="13"/>
  <c r="D45" i="13"/>
  <c r="D44" i="13"/>
  <c r="D56" i="13"/>
  <c r="K51" i="13"/>
  <c r="H64" i="13"/>
  <c r="H4" i="13"/>
  <c r="N76" i="13"/>
  <c r="K31" i="13"/>
  <c r="H36" i="13"/>
  <c r="F74" i="13"/>
  <c r="F76" i="13" s="1"/>
  <c r="K57" i="13"/>
  <c r="K50" i="13"/>
  <c r="H62" i="13"/>
  <c r="H65" i="13" s="1"/>
  <c r="D55" i="13"/>
  <c r="K46" i="13"/>
  <c r="H45" i="13"/>
  <c r="H46" i="13"/>
  <c r="H44" i="13"/>
  <c r="B65" i="13"/>
  <c r="D62" i="13" s="1"/>
  <c r="B75" i="13"/>
  <c r="D49" i="13"/>
  <c r="J38" i="13"/>
  <c r="K36" i="13" s="1"/>
  <c r="J73" i="13"/>
  <c r="H58" i="13"/>
  <c r="H52" i="13"/>
  <c r="D51" i="13"/>
  <c r="H19" i="13"/>
  <c r="H17" i="13"/>
  <c r="J65" i="13"/>
  <c r="K64" i="13" s="1"/>
  <c r="J75" i="13"/>
  <c r="B38" i="13"/>
  <c r="D36" i="13" s="1"/>
  <c r="B73" i="13"/>
  <c r="H37" i="13"/>
  <c r="B74" i="13"/>
  <c r="K44" i="13"/>
  <c r="K19" i="3"/>
  <c r="Q18" i="3"/>
  <c r="Q19" i="3" s="1"/>
  <c r="F18" i="3"/>
  <c r="E19" i="3"/>
  <c r="H19" i="3"/>
  <c r="J19" i="3"/>
  <c r="C19" i="3"/>
  <c r="L18" i="3"/>
  <c r="L17" i="3"/>
  <c r="I19" i="3"/>
  <c r="D19" i="3"/>
  <c r="L16" i="3"/>
  <c r="F17" i="3"/>
  <c r="B19" i="3"/>
  <c r="F16" i="3"/>
  <c r="D58" i="13" l="1"/>
  <c r="K58" i="13"/>
  <c r="K47" i="13"/>
  <c r="D47" i="13"/>
  <c r="K85" i="13"/>
  <c r="D85" i="13"/>
  <c r="L85" i="13"/>
  <c r="H85" i="13"/>
  <c r="H75" i="13"/>
  <c r="H73" i="13"/>
  <c r="D4" i="13" s="1"/>
  <c r="H38" i="13"/>
  <c r="H47" i="13"/>
  <c r="K52" i="13"/>
  <c r="H20" i="13"/>
  <c r="D63" i="13"/>
  <c r="D37" i="13"/>
  <c r="D64" i="13"/>
  <c r="B76" i="13"/>
  <c r="D73" i="13" s="1"/>
  <c r="K37" i="13"/>
  <c r="J76" i="13"/>
  <c r="K74" i="13" s="1"/>
  <c r="D52" i="13"/>
  <c r="H74" i="13"/>
  <c r="K63" i="13"/>
  <c r="D35" i="13"/>
  <c r="K62" i="13"/>
  <c r="K35" i="13"/>
  <c r="L19" i="3"/>
  <c r="F19" i="3"/>
  <c r="K65" i="13" l="1"/>
  <c r="H76" i="13"/>
  <c r="D65" i="13"/>
  <c r="D38" i="13"/>
  <c r="B4" i="13"/>
  <c r="K75" i="13"/>
  <c r="F6" i="13" s="1"/>
  <c r="K38" i="13"/>
  <c r="D74" i="13"/>
  <c r="D76" i="13" s="1"/>
  <c r="K73" i="13"/>
  <c r="F4" i="13" s="1"/>
  <c r="D75" i="13"/>
  <c r="D7" i="13"/>
  <c r="D5" i="13"/>
  <c r="D8" i="13"/>
  <c r="D6" i="13"/>
  <c r="E22" i="12"/>
  <c r="N29" i="11"/>
  <c r="N28" i="11"/>
  <c r="E31" i="11"/>
  <c r="B17" i="11"/>
  <c r="B23" i="11" s="1"/>
  <c r="B18" i="14"/>
  <c r="B17" i="14"/>
  <c r="B16" i="14"/>
  <c r="B15" i="14"/>
  <c r="B14" i="14"/>
  <c r="H18" i="6"/>
  <c r="I14" i="6" s="1"/>
  <c r="E18" i="6"/>
  <c r="F16" i="6" s="1"/>
  <c r="B18" i="6"/>
  <c r="C18" i="6" s="1"/>
  <c r="B18" i="5"/>
  <c r="B4" i="4"/>
  <c r="I21" i="3"/>
  <c r="E21" i="3"/>
  <c r="B21" i="3"/>
  <c r="P18" i="3"/>
  <c r="O18" i="3"/>
  <c r="N18" i="3"/>
  <c r="R18" i="3" s="1"/>
  <c r="P17" i="3"/>
  <c r="O17" i="3"/>
  <c r="N17" i="3"/>
  <c r="P16" i="3"/>
  <c r="O16" i="3"/>
  <c r="N16" i="3"/>
  <c r="P15" i="3"/>
  <c r="O15" i="3"/>
  <c r="N15" i="3"/>
  <c r="J15" i="3"/>
  <c r="I15" i="3"/>
  <c r="H15" i="3"/>
  <c r="D15" i="3"/>
  <c r="C15" i="3"/>
  <c r="B15" i="3"/>
  <c r="F18" i="8"/>
  <c r="B18" i="8"/>
  <c r="C3" i="8"/>
  <c r="B3" i="8"/>
  <c r="D4" i="7"/>
  <c r="H24" i="1"/>
  <c r="E24" i="1"/>
  <c r="B24" i="1"/>
  <c r="E17" i="1"/>
  <c r="E21" i="1" s="1"/>
  <c r="D17" i="1"/>
  <c r="D21" i="1" s="1"/>
  <c r="C17" i="1"/>
  <c r="C21" i="1" s="1"/>
  <c r="B17" i="1"/>
  <c r="B21" i="1" s="1"/>
  <c r="F16" i="1"/>
  <c r="F15" i="1"/>
  <c r="E4" i="1"/>
  <c r="E4" i="7" s="1"/>
  <c r="D4" i="1"/>
  <c r="C4" i="1"/>
  <c r="C4" i="7" s="1"/>
  <c r="B4" i="1"/>
  <c r="B4" i="7" s="1"/>
  <c r="B20" i="9"/>
  <c r="R17" i="3" l="1"/>
  <c r="R16" i="3"/>
  <c r="F17" i="1"/>
  <c r="F14" i="6"/>
  <c r="F7" i="13"/>
  <c r="F8" i="13"/>
  <c r="F5" i="13"/>
  <c r="F21" i="1"/>
  <c r="B6" i="1"/>
  <c r="B6" i="7" s="1"/>
  <c r="B20" i="1"/>
  <c r="B5" i="1" s="1"/>
  <c r="B8" i="1"/>
  <c r="C20" i="1"/>
  <c r="C5" i="1" s="1"/>
  <c r="C5" i="7" s="1"/>
  <c r="B7" i="1"/>
  <c r="B7" i="7" s="1"/>
  <c r="B9" i="1"/>
  <c r="B78" i="14"/>
  <c r="C78" i="14" s="1"/>
  <c r="B9" i="4"/>
  <c r="B26" i="8"/>
  <c r="C24" i="8" s="1"/>
  <c r="D8" i="1"/>
  <c r="D8" i="7" s="1"/>
  <c r="E26" i="8"/>
  <c r="F24" i="8" s="1"/>
  <c r="H26" i="8"/>
  <c r="I23" i="8" s="1"/>
  <c r="D6" i="8" s="1"/>
  <c r="D9" i="1"/>
  <c r="D9" i="7" s="1"/>
  <c r="D7" i="1"/>
  <c r="D7" i="7" s="1"/>
  <c r="C7" i="1"/>
  <c r="C7" i="7" s="1"/>
  <c r="C9" i="1"/>
  <c r="C9" i="7" s="1"/>
  <c r="C8" i="1"/>
  <c r="C8" i="7" s="1"/>
  <c r="C6" i="1"/>
  <c r="C6" i="7" s="1"/>
  <c r="D20" i="1"/>
  <c r="B22" i="1"/>
  <c r="J4" i="13"/>
  <c r="B46" i="14" s="1"/>
  <c r="C46" i="14" s="1"/>
  <c r="E20" i="1"/>
  <c r="B5" i="7"/>
  <c r="B9" i="7"/>
  <c r="N24" i="8"/>
  <c r="N23" i="8"/>
  <c r="N27" i="1"/>
  <c r="G18" i="8"/>
  <c r="G15" i="8"/>
  <c r="C4" i="8" s="1"/>
  <c r="G16" i="8"/>
  <c r="G17" i="8"/>
  <c r="N22" i="8"/>
  <c r="K26" i="8"/>
  <c r="L23" i="8" s="1"/>
  <c r="E6" i="8" s="1"/>
  <c r="N25" i="1"/>
  <c r="N25" i="8"/>
  <c r="C18" i="8"/>
  <c r="C15" i="8"/>
  <c r="B4" i="8" s="1"/>
  <c r="C17" i="8"/>
  <c r="C16" i="8"/>
  <c r="B42" i="14"/>
  <c r="C42" i="14" s="1"/>
  <c r="C16" i="5"/>
  <c r="C14" i="5"/>
  <c r="C15" i="5"/>
  <c r="C17" i="5"/>
  <c r="C13" i="5"/>
  <c r="B17" i="12"/>
  <c r="C16" i="12" s="1"/>
  <c r="H17" i="12"/>
  <c r="I16" i="12" s="1"/>
  <c r="E17" i="12"/>
  <c r="F16" i="12" s="1"/>
  <c r="E23" i="12"/>
  <c r="E24" i="12"/>
  <c r="E25" i="12"/>
  <c r="N27" i="11"/>
  <c r="Q27" i="11" s="1"/>
  <c r="N26" i="11"/>
  <c r="N30" i="11"/>
  <c r="Q30" i="11" s="1"/>
  <c r="B39" i="14"/>
  <c r="C39" i="14" s="1"/>
  <c r="B41" i="14"/>
  <c r="C41" i="14" s="1"/>
  <c r="B40" i="14"/>
  <c r="C40" i="14" s="1"/>
  <c r="C17" i="14"/>
  <c r="D17" i="14"/>
  <c r="B19" i="14"/>
  <c r="D14" i="14"/>
  <c r="C14" i="14"/>
  <c r="C18" i="14"/>
  <c r="D18" i="14"/>
  <c r="D15" i="14"/>
  <c r="C15" i="14"/>
  <c r="B10" i="10"/>
  <c r="C16" i="14"/>
  <c r="D16" i="14"/>
  <c r="I16" i="6"/>
  <c r="I18" i="6"/>
  <c r="I17" i="6"/>
  <c r="I15" i="6"/>
  <c r="I13" i="6"/>
  <c r="F13" i="6"/>
  <c r="F17" i="6"/>
  <c r="F15" i="6"/>
  <c r="F18" i="6"/>
  <c r="N18" i="6"/>
  <c r="O16" i="6" s="1"/>
  <c r="B8" i="6" s="1"/>
  <c r="B9" i="14" s="1"/>
  <c r="C13" i="6"/>
  <c r="C14" i="6"/>
  <c r="C15" i="6"/>
  <c r="C16" i="6"/>
  <c r="C17" i="6"/>
  <c r="B26" i="12"/>
  <c r="F29" i="11"/>
  <c r="F26" i="11"/>
  <c r="F27" i="11"/>
  <c r="Q29" i="11"/>
  <c r="F30" i="11"/>
  <c r="Q28" i="11"/>
  <c r="F28" i="11"/>
  <c r="B31" i="11"/>
  <c r="H31" i="11"/>
  <c r="P26" i="3"/>
  <c r="P24" i="3"/>
  <c r="P23" i="3"/>
  <c r="P25" i="3"/>
  <c r="N28" i="1"/>
  <c r="N26" i="1"/>
  <c r="B80" i="14"/>
  <c r="C80" i="14" s="1"/>
  <c r="B82" i="14"/>
  <c r="C82" i="14" s="1"/>
  <c r="B81" i="14"/>
  <c r="C81" i="14" s="1"/>
  <c r="D9" i="13"/>
  <c r="K76" i="13"/>
  <c r="B8" i="13"/>
  <c r="B7" i="13"/>
  <c r="B6" i="13"/>
  <c r="B5" i="13"/>
  <c r="C5" i="3"/>
  <c r="O19" i="3"/>
  <c r="D5" i="3"/>
  <c r="P19" i="3"/>
  <c r="B5" i="3"/>
  <c r="N19" i="3"/>
  <c r="B27" i="3"/>
  <c r="C25" i="3" s="1"/>
  <c r="B8" i="3" s="1"/>
  <c r="E27" i="3"/>
  <c r="F27" i="3" s="1"/>
  <c r="I27" i="3"/>
  <c r="J26" i="3" s="1"/>
  <c r="D9" i="3" s="1"/>
  <c r="F20" i="1" l="1"/>
  <c r="F22" i="1" s="1"/>
  <c r="C22" i="1"/>
  <c r="B8" i="7"/>
  <c r="I24" i="8"/>
  <c r="D7" i="8" s="1"/>
  <c r="C22" i="8"/>
  <c r="C25" i="8"/>
  <c r="C23" i="8"/>
  <c r="F9" i="13"/>
  <c r="F25" i="8"/>
  <c r="C8" i="8" s="1"/>
  <c r="F22" i="8"/>
  <c r="F23" i="8"/>
  <c r="B10" i="1"/>
  <c r="F31" i="11"/>
  <c r="I22" i="8"/>
  <c r="D5" i="8" s="1"/>
  <c r="N31" i="11"/>
  <c r="O29" i="11" s="1"/>
  <c r="I25" i="8"/>
  <c r="D8" i="8" s="1"/>
  <c r="C10" i="7"/>
  <c r="D6" i="1"/>
  <c r="D6" i="7" s="1"/>
  <c r="B10" i="7"/>
  <c r="E5" i="1"/>
  <c r="E5" i="7" s="1"/>
  <c r="E22" i="1"/>
  <c r="D22" i="1"/>
  <c r="D5" i="1"/>
  <c r="C10" i="1"/>
  <c r="L25" i="8"/>
  <c r="E8" i="8" s="1"/>
  <c r="L22" i="8"/>
  <c r="F5" i="3"/>
  <c r="B30" i="14" s="1"/>
  <c r="L24" i="8"/>
  <c r="E7" i="8" s="1"/>
  <c r="I15" i="12"/>
  <c r="I17" i="12" s="1"/>
  <c r="C15" i="12"/>
  <c r="C17" i="12" s="1"/>
  <c r="F15" i="12"/>
  <c r="F17" i="12" s="1"/>
  <c r="N17" i="12"/>
  <c r="O16" i="12" s="1"/>
  <c r="E26" i="12"/>
  <c r="C18" i="5"/>
  <c r="E19" i="14"/>
  <c r="O14" i="6"/>
  <c r="B6" i="6" s="1"/>
  <c r="B7" i="14" s="1"/>
  <c r="C7" i="14" s="1"/>
  <c r="O15" i="6"/>
  <c r="B7" i="6" s="1"/>
  <c r="B8" i="14" s="1"/>
  <c r="C8" i="14" s="1"/>
  <c r="O17" i="6"/>
  <c r="B9" i="6" s="1"/>
  <c r="B10" i="14" s="1"/>
  <c r="C10" i="14" s="1"/>
  <c r="O13" i="6"/>
  <c r="B5" i="6" s="1"/>
  <c r="O18" i="6"/>
  <c r="C9" i="14"/>
  <c r="D9" i="14"/>
  <c r="F4" i="8"/>
  <c r="B22" i="14" s="1"/>
  <c r="B7" i="8"/>
  <c r="N26" i="8"/>
  <c r="O24" i="8" s="1"/>
  <c r="C7" i="8"/>
  <c r="C5" i="8"/>
  <c r="B8" i="8"/>
  <c r="B5" i="8"/>
  <c r="E8" i="1"/>
  <c r="E8" i="7" s="1"/>
  <c r="E6" i="1"/>
  <c r="E6" i="7" s="1"/>
  <c r="C28" i="11"/>
  <c r="C30" i="11"/>
  <c r="I30" i="11"/>
  <c r="I28" i="11"/>
  <c r="C29" i="11"/>
  <c r="Q31" i="11"/>
  <c r="R28" i="11" s="1"/>
  <c r="C27" i="11"/>
  <c r="I29" i="11"/>
  <c r="I26" i="11"/>
  <c r="I27" i="11"/>
  <c r="C26" i="11"/>
  <c r="P84" i="13"/>
  <c r="P83" i="13"/>
  <c r="E9" i="1"/>
  <c r="E9" i="7" s="1"/>
  <c r="F9" i="7" s="1"/>
  <c r="B74" i="14" s="1"/>
  <c r="C74" i="14" s="1"/>
  <c r="P82" i="13"/>
  <c r="L27" i="3"/>
  <c r="N23" i="3" s="1"/>
  <c r="E7" i="1"/>
  <c r="E7" i="7" s="1"/>
  <c r="F7" i="7" s="1"/>
  <c r="B72" i="14" s="1"/>
  <c r="C72" i="14" s="1"/>
  <c r="N29" i="1"/>
  <c r="P81" i="13"/>
  <c r="M85" i="13"/>
  <c r="N84" i="13" s="1"/>
  <c r="H8" i="13" s="1"/>
  <c r="J8" i="13" s="1"/>
  <c r="B50" i="14" s="1"/>
  <c r="C50" i="14" s="1"/>
  <c r="B9" i="13"/>
  <c r="R19" i="3"/>
  <c r="C23" i="3"/>
  <c r="B6" i="3" s="1"/>
  <c r="J24" i="3"/>
  <c r="D7" i="3" s="1"/>
  <c r="J25" i="3"/>
  <c r="D8" i="3" s="1"/>
  <c r="J23" i="3"/>
  <c r="D6" i="3" s="1"/>
  <c r="C24" i="3"/>
  <c r="B7" i="3" s="1"/>
  <c r="C26" i="3"/>
  <c r="B9" i="3" s="1"/>
  <c r="F25" i="3"/>
  <c r="C8" i="3" s="1"/>
  <c r="F24" i="3"/>
  <c r="C7" i="3" s="1"/>
  <c r="F26" i="3"/>
  <c r="C9" i="3" s="1"/>
  <c r="P27" i="3"/>
  <c r="F23" i="3"/>
  <c r="C6" i="3" s="1"/>
  <c r="F8" i="7" l="1"/>
  <c r="B73" i="14" s="1"/>
  <c r="C73" i="14" s="1"/>
  <c r="F5" i="1"/>
  <c r="F6" i="1"/>
  <c r="F7" i="1"/>
  <c r="B56" i="14" s="1"/>
  <c r="C56" i="14" s="1"/>
  <c r="F8" i="1"/>
  <c r="B65" i="14" s="1"/>
  <c r="C65" i="14" s="1"/>
  <c r="F9" i="1"/>
  <c r="C26" i="8"/>
  <c r="B6" i="8"/>
  <c r="B9" i="8" s="1"/>
  <c r="F26" i="8"/>
  <c r="C6" i="8"/>
  <c r="N25" i="3"/>
  <c r="E8" i="3" s="1"/>
  <c r="F8" i="3" s="1"/>
  <c r="B33" i="14" s="1"/>
  <c r="C33" i="14" s="1"/>
  <c r="O30" i="11"/>
  <c r="O26" i="11"/>
  <c r="B5" i="11" s="1"/>
  <c r="O28" i="11"/>
  <c r="B7" i="11" s="1"/>
  <c r="O27" i="11"/>
  <c r="N26" i="3"/>
  <c r="E9" i="3" s="1"/>
  <c r="F9" i="3" s="1"/>
  <c r="B34" i="14" s="1"/>
  <c r="C34" i="14" s="1"/>
  <c r="I26" i="8"/>
  <c r="D9" i="8"/>
  <c r="B66" i="14"/>
  <c r="C66" i="14" s="1"/>
  <c r="B58" i="14"/>
  <c r="C58" i="14" s="1"/>
  <c r="D10" i="1"/>
  <c r="D5" i="7"/>
  <c r="B57" i="14"/>
  <c r="C57" i="14" s="1"/>
  <c r="B55" i="14"/>
  <c r="C55" i="14" s="1"/>
  <c r="B63" i="14"/>
  <c r="C63" i="14" s="1"/>
  <c r="N24" i="3"/>
  <c r="E7" i="3" s="1"/>
  <c r="F7" i="3" s="1"/>
  <c r="B32" i="14" s="1"/>
  <c r="C32" i="14" s="1"/>
  <c r="E10" i="7"/>
  <c r="F6" i="7"/>
  <c r="C30" i="14"/>
  <c r="L26" i="8"/>
  <c r="E5" i="8"/>
  <c r="E9" i="8" s="1"/>
  <c r="B79" i="14"/>
  <c r="O15" i="12"/>
  <c r="O17" i="12" s="1"/>
  <c r="B5" i="12"/>
  <c r="B8" i="12"/>
  <c r="B98" i="14" s="1"/>
  <c r="C98" i="14" s="1"/>
  <c r="B7" i="12"/>
  <c r="B97" i="14" s="1"/>
  <c r="C97" i="14" s="1"/>
  <c r="B6" i="12"/>
  <c r="B96" i="14" s="1"/>
  <c r="C96" i="14" s="1"/>
  <c r="C31" i="11"/>
  <c r="B38" i="14"/>
  <c r="B10" i="5"/>
  <c r="D7" i="14"/>
  <c r="D8" i="14"/>
  <c r="D10" i="14"/>
  <c r="B10" i="6"/>
  <c r="B6" i="14"/>
  <c r="D6" i="14" s="1"/>
  <c r="F7" i="8"/>
  <c r="B25" i="14" s="1"/>
  <c r="C25" i="14" s="1"/>
  <c r="F8" i="8"/>
  <c r="B26" i="14" s="1"/>
  <c r="C26" i="14" s="1"/>
  <c r="O22" i="8"/>
  <c r="O25" i="8"/>
  <c r="O23" i="8"/>
  <c r="C22" i="14"/>
  <c r="R29" i="11"/>
  <c r="B8" i="11" s="1"/>
  <c r="R30" i="11"/>
  <c r="I31" i="11"/>
  <c r="R27" i="11"/>
  <c r="E10" i="1"/>
  <c r="E6" i="3"/>
  <c r="N83" i="13"/>
  <c r="H7" i="13" s="1"/>
  <c r="J7" i="13" s="1"/>
  <c r="B49" i="14" s="1"/>
  <c r="C49" i="14" s="1"/>
  <c r="N81" i="13"/>
  <c r="N82" i="13"/>
  <c r="H6" i="13" s="1"/>
  <c r="J6" i="13" s="1"/>
  <c r="B48" i="14" s="1"/>
  <c r="C48" i="14" s="1"/>
  <c r="P85" i="13"/>
  <c r="Q84" i="13" s="1"/>
  <c r="O27" i="1"/>
  <c r="O25" i="1"/>
  <c r="O28" i="1"/>
  <c r="O26" i="1"/>
  <c r="C27" i="3"/>
  <c r="D10" i="3"/>
  <c r="B10" i="3"/>
  <c r="J27" i="3"/>
  <c r="C10" i="3"/>
  <c r="Q23" i="3"/>
  <c r="Q25" i="3"/>
  <c r="Q24" i="3"/>
  <c r="Q26" i="3"/>
  <c r="B9" i="11" l="1"/>
  <c r="B64" i="14"/>
  <c r="C64" i="14" s="1"/>
  <c r="F6" i="8"/>
  <c r="B24" i="14" s="1"/>
  <c r="C24" i="14" s="1"/>
  <c r="C9" i="8"/>
  <c r="O31" i="11"/>
  <c r="Q83" i="13"/>
  <c r="N27" i="3"/>
  <c r="O26" i="8"/>
  <c r="B54" i="14"/>
  <c r="B62" i="14"/>
  <c r="F10" i="1"/>
  <c r="D10" i="7"/>
  <c r="F5" i="7"/>
  <c r="B70" i="14" s="1"/>
  <c r="C70" i="14" s="1"/>
  <c r="B71" i="14"/>
  <c r="F5" i="8"/>
  <c r="B23" i="14" s="1"/>
  <c r="C23" i="14" s="1"/>
  <c r="E27" i="14" s="1"/>
  <c r="C79" i="14"/>
  <c r="E83" i="14" s="1"/>
  <c r="B83" i="14"/>
  <c r="B4" i="12"/>
  <c r="B94" i="14" s="1"/>
  <c r="C94" i="14" s="1"/>
  <c r="B95" i="14"/>
  <c r="C95" i="14" s="1"/>
  <c r="B43" i="14"/>
  <c r="C38" i="14"/>
  <c r="E43" i="14" s="1"/>
  <c r="C6" i="14"/>
  <c r="E11" i="14" s="1"/>
  <c r="B11" i="14"/>
  <c r="Q82" i="13"/>
  <c r="Q81" i="13"/>
  <c r="R31" i="11"/>
  <c r="B6" i="11"/>
  <c r="H5" i="13"/>
  <c r="N85" i="13"/>
  <c r="O29" i="1"/>
  <c r="F6" i="3"/>
  <c r="E10" i="3"/>
  <c r="Q27" i="3"/>
  <c r="F9" i="8" l="1"/>
  <c r="Q85" i="13"/>
  <c r="F10" i="7"/>
  <c r="C62" i="14"/>
  <c r="E67" i="14" s="1"/>
  <c r="B67" i="14"/>
  <c r="C54" i="14"/>
  <c r="E59" i="14" s="1"/>
  <c r="B59" i="14"/>
  <c r="F10" i="3"/>
  <c r="B31" i="14"/>
  <c r="B27" i="14"/>
  <c r="C71" i="14"/>
  <c r="E75" i="14" s="1"/>
  <c r="B75" i="14"/>
  <c r="B9" i="12"/>
  <c r="E99" i="14"/>
  <c r="B99" i="14"/>
  <c r="B10" i="11"/>
  <c r="J5" i="13"/>
  <c r="H9" i="13"/>
  <c r="J9" i="13" l="1"/>
  <c r="B47" i="14"/>
  <c r="C31" i="14"/>
  <c r="E35" i="14" s="1"/>
  <c r="B35" i="14"/>
  <c r="C7" i="11"/>
  <c r="B88" i="14" s="1"/>
  <c r="C88" i="14" s="1"/>
  <c r="C104" i="14" s="1"/>
  <c r="C8" i="11"/>
  <c r="B89" i="14" s="1"/>
  <c r="C89" i="14" s="1"/>
  <c r="C105" i="14" s="1"/>
  <c r="C5" i="11"/>
  <c r="B86" i="14" s="1"/>
  <c r="C9" i="11"/>
  <c r="B90" i="14" s="1"/>
  <c r="C90" i="14" s="1"/>
  <c r="C106" i="14" s="1"/>
  <c r="C6" i="11"/>
  <c r="B87" i="14" s="1"/>
  <c r="C87" i="14" s="1"/>
  <c r="C47" i="14" l="1"/>
  <c r="E51" i="14" s="1"/>
  <c r="B51" i="14"/>
  <c r="B91" i="14"/>
  <c r="C86" i="14"/>
  <c r="C10" i="11"/>
  <c r="C103" i="14" l="1"/>
  <c r="E91" i="14"/>
  <c r="C102" i="14"/>
  <c r="C107" i="14" l="1"/>
  <c r="B102" i="14" s="1"/>
  <c r="B103" i="14" l="1"/>
  <c r="B111" i="14" s="1"/>
  <c r="C111" i="14" s="1"/>
  <c r="B105" i="14"/>
  <c r="B121" i="14" s="1"/>
  <c r="C121" i="14" s="1"/>
  <c r="B106" i="14"/>
  <c r="B122" i="14" s="1"/>
  <c r="C122" i="14" s="1"/>
  <c r="B104" i="14"/>
  <c r="B120" i="14" s="1"/>
  <c r="C120" i="14" s="1"/>
  <c r="B110" i="14"/>
  <c r="B118" i="14"/>
  <c r="B113" i="14" l="1"/>
  <c r="C113" i="14" s="1"/>
  <c r="C129" i="14" s="1"/>
  <c r="B119" i="14"/>
  <c r="C119" i="14" s="1"/>
  <c r="C127" i="14" s="1"/>
  <c r="B114" i="14"/>
  <c r="C114" i="14" s="1"/>
  <c r="C130" i="14" s="1"/>
  <c r="B112" i="14"/>
  <c r="C112" i="14" s="1"/>
  <c r="C128" i="14" s="1"/>
  <c r="B107" i="14"/>
  <c r="C118" i="14"/>
  <c r="C110" i="14"/>
  <c r="E123" i="14" l="1"/>
  <c r="B115" i="14"/>
  <c r="B123" i="14"/>
  <c r="C126" i="14"/>
  <c r="C131" i="14" s="1"/>
  <c r="B127" i="14" s="1"/>
  <c r="B126" i="14" l="1"/>
  <c r="B128" i="14"/>
  <c r="E131" i="14"/>
  <c r="B129" i="14"/>
  <c r="B130" i="14"/>
  <c r="B131" i="14" l="1"/>
</calcChain>
</file>

<file path=xl/sharedStrings.xml><?xml version="1.0" encoding="utf-8"?>
<sst xmlns="http://schemas.openxmlformats.org/spreadsheetml/2006/main" count="568" uniqueCount="141">
  <si>
    <t>Customer Contact Center Operations &amp; Support Cost Allocation</t>
  </si>
  <si>
    <t>Average</t>
  </si>
  <si>
    <t>Allocation</t>
  </si>
  <si>
    <t>Residential</t>
  </si>
  <si>
    <t>Small Commercial</t>
  </si>
  <si>
    <t>M/L C&amp;I</t>
  </si>
  <si>
    <t>Agricultural</t>
  </si>
  <si>
    <t>Lighting</t>
  </si>
  <si>
    <t>Total</t>
  </si>
  <si>
    <t>Customer Contact Center Operations &amp; Support Cost Allocation Support Data:</t>
  </si>
  <si>
    <t>Customer Contact Center Historical Calls</t>
  </si>
  <si>
    <t>Residential Customers</t>
  </si>
  <si>
    <t>Non-Residential Customers</t>
  </si>
  <si>
    <t>% of Calls</t>
  </si>
  <si>
    <t>Commercial Customers</t>
  </si>
  <si>
    <t>Average Annual Number of Non-Residential Customers:</t>
  </si>
  <si>
    <t>Non-Residential Total</t>
  </si>
  <si>
    <t>Note:</t>
  </si>
  <si>
    <t>Branch Offices Cost Allocation</t>
  </si>
  <si>
    <t>Branch Office Data (Account 903.4):</t>
  </si>
  <si>
    <t>CLASS</t>
  </si>
  <si>
    <t>BRANCH OFFICES</t>
  </si>
  <si>
    <t>% OF TOTAL</t>
  </si>
  <si>
    <t>Industrial Customers</t>
  </si>
  <si>
    <t>EXPRESSPAY KIOSKS</t>
  </si>
  <si>
    <t>Payment Transactions</t>
  </si>
  <si>
    <r>
      <t>Average Annual Number of Non-Residential Customers</t>
    </r>
    <r>
      <rPr>
        <b/>
        <sz val="11"/>
        <color theme="1"/>
        <rFont val="Calibri"/>
        <family val="2"/>
        <scheme val="minor"/>
      </rPr>
      <t>:</t>
    </r>
  </si>
  <si>
    <t>Weighted Average of All Transactions:</t>
  </si>
  <si>
    <t>APLs</t>
  </si>
  <si>
    <t>PAYMENT TRANSACTIONS</t>
  </si>
  <si>
    <t>Weighted Average of Payment Transactions:</t>
  </si>
  <si>
    <t>NON-PAYMENT TRANSACTIONS</t>
  </si>
  <si>
    <t>SERVICE ORDERS</t>
  </si>
  <si>
    <t>PAYMENT ARRANGEMENTS</t>
  </si>
  <si>
    <t>OTHER NON-PAYMENT TRANSACTION</t>
  </si>
  <si>
    <t>Non-Payment Transactions</t>
  </si>
  <si>
    <t>WEIGHTED AVERAGE ALL TRANACTIONS</t>
  </si>
  <si>
    <t>Weighted Average of Non-Payment Transactions:</t>
  </si>
  <si>
    <t>All Transactions</t>
  </si>
  <si>
    <t>Credit &amp; Collections Cost Allocation</t>
  </si>
  <si>
    <t>Medium/Large C&amp;I</t>
  </si>
  <si>
    <t>Credit &amp; Collections Costs Data:</t>
  </si>
  <si>
    <t>Payment Services</t>
  </si>
  <si>
    <t>Average of Payment &amp; Credit Services</t>
  </si>
  <si>
    <t>C&amp;I Major</t>
  </si>
  <si>
    <t>C&amp;I Mass</t>
  </si>
  <si>
    <t>Business Services Data:</t>
  </si>
  <si>
    <t>Business Services Cost Allocation</t>
  </si>
  <si>
    <t>Remittance Processing &amp; Postage Cost Allocation</t>
  </si>
  <si>
    <t>%</t>
  </si>
  <si>
    <r>
      <t>Paper Bill</t>
    </r>
    <r>
      <rPr>
        <b/>
        <sz val="11"/>
        <color theme="1"/>
        <rFont val="Calibri"/>
        <family val="2"/>
        <scheme val="minor"/>
      </rPr>
      <t>:</t>
    </r>
  </si>
  <si>
    <t>Customer Services Field Cost Allocation</t>
  </si>
  <si>
    <t>Customer Service Field Orders:</t>
  </si>
  <si>
    <t>Residential Services</t>
  </si>
  <si>
    <t>Billing Cost Allocation</t>
  </si>
  <si>
    <t>Billing Data:</t>
  </si>
  <si>
    <t>PWQ_COUNT</t>
  </si>
  <si>
    <t>Percent of Total</t>
  </si>
  <si>
    <t>Commercial</t>
  </si>
  <si>
    <t>Industrial</t>
  </si>
  <si>
    <r>
      <t xml:space="preserve">CUSTOMER SERVICES ELECTRIC DISTRIBUTION ($000) 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</si>
  <si>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t>Customer Services Field</t>
  </si>
  <si>
    <t>Advanced Metering</t>
  </si>
  <si>
    <t>Billing</t>
  </si>
  <si>
    <t>Credit &amp; Collections</t>
  </si>
  <si>
    <t>Remittance Processing &amp; Postage</t>
  </si>
  <si>
    <t>Branch Offices</t>
  </si>
  <si>
    <t>Customer Contact Center Operations</t>
  </si>
  <si>
    <t xml:space="preserve">Customer Contact Center Support </t>
  </si>
  <si>
    <t>Residential Customer Services</t>
  </si>
  <si>
    <r>
      <t xml:space="preserve">Shared Services </t>
    </r>
    <r>
      <rPr>
        <vertAlign val="superscript"/>
        <sz val="11"/>
        <color theme="1"/>
        <rFont val="Calibri"/>
        <family val="2"/>
        <scheme val="minor"/>
      </rPr>
      <t>2</t>
    </r>
  </si>
  <si>
    <t>Notes:</t>
  </si>
  <si>
    <t>Business Services</t>
  </si>
  <si>
    <t>Marketing, Research, and Analytics</t>
  </si>
  <si>
    <t>Customer Operations Support and Projects</t>
  </si>
  <si>
    <t>Advanced Metering Cost Allocation</t>
  </si>
  <si>
    <t>Advanced Meter Work Order Plan:</t>
  </si>
  <si>
    <t xml:space="preserve">Residential </t>
  </si>
  <si>
    <t>Communications, Web &amp; Research Cost Allocation</t>
  </si>
  <si>
    <t>Dollars</t>
  </si>
  <si>
    <t>Total less Directly Assigned Costs</t>
  </si>
  <si>
    <r>
      <t>Average Annual Number of Customers</t>
    </r>
    <r>
      <rPr>
        <b/>
        <sz val="11"/>
        <color theme="1"/>
        <rFont val="Calibri"/>
        <family val="2"/>
        <scheme val="minor"/>
      </rPr>
      <t>:</t>
    </r>
  </si>
  <si>
    <t>Average Non-Residential</t>
  </si>
  <si>
    <t>System Total</t>
  </si>
  <si>
    <t>Marketing, Research &amp; Analytics</t>
  </si>
  <si>
    <t>O&amp;M costs Directly attributable to Residential:</t>
  </si>
  <si>
    <t xml:space="preserve">       $475,000 in research for residential specific study</t>
  </si>
  <si>
    <t xml:space="preserve">       $25,000 for bill newsletter</t>
  </si>
  <si>
    <t>2016 Marketing, Research &amp; Analytics Costs</t>
  </si>
  <si>
    <t xml:space="preserve">       Rresearch for C/I specific study  (dropped in 2017)</t>
  </si>
  <si>
    <t xml:space="preserve">       Residential Total</t>
  </si>
  <si>
    <t>Average System Total</t>
  </si>
  <si>
    <t>O&amp;M costs directly attributable to C/I:</t>
  </si>
  <si>
    <t>Customer Programs &amp; Projects Cost Allocation</t>
  </si>
  <si>
    <t>Electric Customer Programs &amp; Project Cost Support Data:</t>
  </si>
  <si>
    <t>Non-Residential</t>
  </si>
  <si>
    <t>Current Demand Response Allocation:</t>
  </si>
  <si>
    <t>Allocation Factor</t>
  </si>
  <si>
    <t>Resulting Non-Residential Allocation Factors:</t>
  </si>
  <si>
    <t>Source:</t>
  </si>
  <si>
    <t>(1) 2016 Adjusted-Recorded Customer Services Electric Distribution Costs are from SDG&amp;E 2019 GRC Phase 1 (A.17-10-007) Revised Direct</t>
  </si>
  <si>
    <t>(2) Shared Services include Business Strategy and Development, and Low Emission Vehicle Program.</t>
  </si>
  <si>
    <t xml:space="preserve">       Testimony of Khai Nguyen, Exhibit SDG&amp;E-42-R, p. KN-A-29, Table KN-28.  These costs reflect the electric distribution portion of the </t>
  </si>
  <si>
    <t>2016 Adjusted-Recorded</t>
  </si>
  <si>
    <t>(2016 dollars)</t>
  </si>
  <si>
    <t xml:space="preserve">       Customer Services costs identified in the 2016 GRC Phase 1 revised direct testimony of Gwen R. Marelli (CSF costs), direct testimony of Lisa  </t>
  </si>
  <si>
    <t xml:space="preserve">       C. Davidson (CustomerServices - Information &amp; Technologies), and direct testimony of Jerry D. Stewart (Customer Services - Office Operations).</t>
  </si>
  <si>
    <t>(1) Credit &amp; Collection payment and collection services data provided in an emails from Ari Gaffen (Customer Operations) on May 25, 2017 and March 14, 2018.</t>
  </si>
  <si>
    <t>(1) Customer Contact Center Call data provided in an emails from Can Truong (Residential Services) on April 19, 2017 and March 8, 2018.</t>
  </si>
  <si>
    <t>(2) Average Annual Number of Non-Residential Customers from GRC TY 2019 (A.17-10-007) Direct Testimony of Kenneth E. Schiermeyer, Exhibit SDG&amp;E-38.</t>
  </si>
  <si>
    <t>(1) Business Services data provided in an emails from Hunglin Liu (Financial &amp; Business Planning) on May 11, 2017 and March 9, 2018.</t>
  </si>
  <si>
    <t>(1) Communications, Web &amp; Research directly attributable cost data provided in an email from Rick Janke (Marketing, Research, &amp; Analystics) on June 23, 2017.</t>
  </si>
  <si>
    <t>Customer Programs Pricing and Other Office</t>
  </si>
  <si>
    <t>CUSTOMER SERVICES ELECTRIC DISTRIBUTION</t>
  </si>
  <si>
    <t>Check</t>
  </si>
  <si>
    <t>($000)</t>
  </si>
  <si>
    <t>Branch Office Cost Allocation</t>
  </si>
  <si>
    <t>Customer Contract Center Operations Cost Allocation</t>
  </si>
  <si>
    <t>Customer Contract Center Support Cost Allocation</t>
  </si>
  <si>
    <t>Residential Customer Services Cost Allocation</t>
  </si>
  <si>
    <t>Subtotal of Allocated Costs</t>
  </si>
  <si>
    <t>Business Service Cost Allocation</t>
  </si>
  <si>
    <t>Customer Programs Cost Allocation</t>
  </si>
  <si>
    <t>Marketing, Research &amp; Analytics Cost Allocation</t>
  </si>
  <si>
    <t>Customer Operation Support and Projects Cost Allocation</t>
  </si>
  <si>
    <t>Shared Services Cost Allocation</t>
  </si>
  <si>
    <t>Proposed Total Customer Services Cost Allocation</t>
  </si>
  <si>
    <t>Note: CSF job order data by Rate Code provided by Chanel Gathings (CSF &amp; Smart Meter Operations) in emails on May 30, 2017 and May 3, 2018.</t>
  </si>
  <si>
    <t>(1) Electric Metering Operations (EMO) work order percentages provided in an email from Chanel Gathings (CSF &amp; Smart Meter Operations) on June 22, 2017, May 3, 2018, and May 4, 2018.</t>
  </si>
  <si>
    <t>Note: Paper Billing data by Rate Code provided in email from Marian Salvador on May 28, 2017 and April 9, 2018.</t>
  </si>
  <si>
    <t>2017 Paper Bill Count</t>
  </si>
  <si>
    <t>2018 Paper Bill Count</t>
  </si>
  <si>
    <t>Average Paper Bill Count</t>
  </si>
  <si>
    <t>(2) 2016 Marketing, Research &amp; Analytics Costs from 2019 GRC Phase 1 (A.17-10-007) Direct Testimony of Lisa C. Davidson, Exhibit SDG&amp;E-19, Table LD-15, p. LCD-27.</t>
  </si>
  <si>
    <t>(1) Branch Office data provided in an email froms Can Truong (Residential Services) on May 11, 2017 and March 8, 2018.</t>
  </si>
  <si>
    <t>(1) Billing data provided in an email from Michael Ha (Customer Operations) on May 31, 2017 and Ari Gaffen (Customer Operations) on March 30, 2018.</t>
  </si>
  <si>
    <t>2016 Adjusted-Recorded Costs (2016 dollars)</t>
  </si>
  <si>
    <t>(1) Customer Programs data history provided in an email from Elaine MacDonald (Customer Programs Business Analysis Manager) on May 5, 2018.</t>
  </si>
  <si>
    <t>Counts</t>
  </si>
  <si>
    <t>(2) Current Demand Response Allocation per electric rates effective August 1, 2018 per Advice Letter 3237-E.</t>
  </si>
  <si>
    <t>(3) Average Annual Number of Non-Residential Customers from GRC TY 2019 (A.17-10-007) Direct Testimony of Kenneth E. Schiermeyer, Exhibit SDG&amp;E-38.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</si>
</sst>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&quot;$&quot;#,##0"/>
    <numFmt numFmtId="167" formatCode="&quot;$&quot;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2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4" xfId="0" applyBorder="1"/>
    <xf numFmtId="0" fontId="0" fillId="0" borderId="0" xfId="0" applyBorder="1"/>
    <xf numFmtId="0" fontId="2" fillId="0" borderId="5" xfId="0" applyFont="1" applyBorder="1" applyAlignment="1">
      <alignment horizontal="center"/>
    </xf>
    <xf numFmtId="0" fontId="3" fillId="0" borderId="4" xfId="0" applyFont="1" applyBorder="1"/>
    <xf numFmtId="0" fontId="2" fillId="0" borderId="4" xfId="0" applyFont="1" applyBorder="1" applyAlignment="1">
      <alignment horizontal="right"/>
    </xf>
    <xf numFmtId="164" fontId="0" fillId="0" borderId="0" xfId="0" applyNumberFormat="1" applyBorder="1"/>
    <xf numFmtId="164" fontId="0" fillId="0" borderId="5" xfId="0" applyNumberFormat="1" applyBorder="1"/>
    <xf numFmtId="164" fontId="0" fillId="0" borderId="0" xfId="2" applyNumberFormat="1" applyFont="1" applyBorder="1"/>
    <xf numFmtId="164" fontId="4" fillId="0" borderId="0" xfId="2" applyNumberFormat="1" applyFont="1" applyBorder="1"/>
    <xf numFmtId="164" fontId="4" fillId="0" borderId="5" xfId="0" applyNumberFormat="1" applyFont="1" applyBorder="1"/>
    <xf numFmtId="0" fontId="2" fillId="0" borderId="6" xfId="0" applyFont="1" applyBorder="1" applyAlignment="1">
      <alignment horizontal="right"/>
    </xf>
    <xf numFmtId="164" fontId="0" fillId="0" borderId="7" xfId="0" applyNumberFormat="1" applyBorder="1"/>
    <xf numFmtId="164" fontId="0" fillId="0" borderId="8" xfId="0" applyNumberFormat="1" applyBorder="1"/>
    <xf numFmtId="0" fontId="3" fillId="2" borderId="9" xfId="0" applyFont="1" applyFill="1" applyBorder="1"/>
    <xf numFmtId="0" fontId="0" fillId="2" borderId="10" xfId="0" applyFill="1" applyBorder="1"/>
    <xf numFmtId="0" fontId="0" fillId="2" borderId="11" xfId="0" applyFill="1" applyBorder="1"/>
    <xf numFmtId="0" fontId="2" fillId="2" borderId="12" xfId="0" applyFont="1" applyFill="1" applyBorder="1"/>
    <xf numFmtId="0" fontId="0" fillId="2" borderId="0" xfId="0" applyFill="1" applyBorder="1"/>
    <xf numFmtId="0" fontId="0" fillId="2" borderId="13" xfId="0" applyFill="1" applyBorder="1"/>
    <xf numFmtId="0" fontId="4" fillId="2" borderId="12" xfId="0" applyFont="1" applyFill="1" applyBorder="1"/>
    <xf numFmtId="0" fontId="5" fillId="2" borderId="0" xfId="0" applyFont="1" applyFill="1" applyBorder="1" applyAlignment="1">
      <alignment horizontal="center" vertical="center" wrapText="1"/>
    </xf>
    <xf numFmtId="0" fontId="0" fillId="2" borderId="12" xfId="0" applyFill="1" applyBorder="1"/>
    <xf numFmtId="3" fontId="6" fillId="2" borderId="0" xfId="0" applyNumberFormat="1" applyFont="1" applyFill="1" applyBorder="1" applyAlignment="1">
      <alignment horizontal="right" vertical="center"/>
    </xf>
    <xf numFmtId="3" fontId="0" fillId="2" borderId="0" xfId="0" applyNumberFormat="1" applyFill="1" applyBorder="1"/>
    <xf numFmtId="3" fontId="7" fillId="2" borderId="0" xfId="0" applyNumberFormat="1" applyFont="1" applyFill="1" applyBorder="1" applyAlignment="1">
      <alignment horizontal="right" vertical="center"/>
    </xf>
    <xf numFmtId="3" fontId="4" fillId="2" borderId="0" xfId="0" applyNumberFormat="1" applyFont="1" applyFill="1" applyBorder="1"/>
    <xf numFmtId="164" fontId="0" fillId="2" borderId="0" xfId="2" applyNumberFormat="1" applyFont="1" applyFill="1" applyBorder="1"/>
    <xf numFmtId="164" fontId="4" fillId="2" borderId="0" xfId="2" applyNumberFormat="1" applyFont="1" applyFill="1" applyBorder="1"/>
    <xf numFmtId="0" fontId="3" fillId="2" borderId="12" xfId="0" applyFont="1" applyFill="1" applyBorder="1"/>
    <xf numFmtId="165" fontId="0" fillId="2" borderId="0" xfId="1" applyNumberFormat="1" applyFont="1" applyFill="1" applyBorder="1" applyAlignment="1">
      <alignment horizontal="center"/>
    </xf>
    <xf numFmtId="164" fontId="0" fillId="2" borderId="13" xfId="2" applyNumberFormat="1" applyFont="1" applyFill="1" applyBorder="1"/>
    <xf numFmtId="165" fontId="9" fillId="2" borderId="0" xfId="1" applyNumberFormat="1" applyFont="1" applyFill="1" applyBorder="1" applyAlignment="1">
      <alignment horizontal="center"/>
    </xf>
    <xf numFmtId="164" fontId="4" fillId="2" borderId="13" xfId="2" applyNumberFormat="1" applyFont="1" applyFill="1" applyBorder="1"/>
    <xf numFmtId="165" fontId="0" fillId="2" borderId="0" xfId="0" applyNumberFormat="1" applyFill="1" applyBorder="1"/>
    <xf numFmtId="0" fontId="0" fillId="2" borderId="9" xfId="0" applyFill="1" applyBorder="1"/>
    <xf numFmtId="0" fontId="0" fillId="2" borderId="16" xfId="0" applyFill="1" applyBorder="1"/>
    <xf numFmtId="0" fontId="0" fillId="2" borderId="14" xfId="0" applyFill="1" applyBorder="1"/>
    <xf numFmtId="0" fontId="0" fillId="2" borderId="15" xfId="0" applyFill="1" applyBorder="1"/>
    <xf numFmtId="0" fontId="3" fillId="0" borderId="12" xfId="0" applyFont="1" applyBorder="1"/>
    <xf numFmtId="0" fontId="3" fillId="0" borderId="0" xfId="0" applyFont="1" applyFill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12" xfId="0" applyFont="1" applyBorder="1" applyAlignment="1">
      <alignment horizontal="right"/>
    </xf>
    <xf numFmtId="164" fontId="0" fillId="0" borderId="13" xfId="2" applyNumberFormat="1" applyFont="1" applyBorder="1"/>
    <xf numFmtId="164" fontId="4" fillId="0" borderId="13" xfId="2" applyNumberFormat="1" applyFont="1" applyBorder="1"/>
    <xf numFmtId="0" fontId="2" fillId="0" borderId="16" xfId="0" applyFont="1" applyBorder="1" applyAlignment="1">
      <alignment horizontal="right"/>
    </xf>
    <xf numFmtId="164" fontId="0" fillId="0" borderId="14" xfId="0" applyNumberFormat="1" applyBorder="1"/>
    <xf numFmtId="0" fontId="0" fillId="0" borderId="14" xfId="0" applyBorder="1"/>
    <xf numFmtId="9" fontId="0" fillId="0" borderId="15" xfId="0" applyNumberFormat="1" applyBorder="1"/>
    <xf numFmtId="0" fontId="2" fillId="2" borderId="9" xfId="0" applyFont="1" applyFill="1" applyBorder="1"/>
    <xf numFmtId="165" fontId="0" fillId="2" borderId="10" xfId="1" applyNumberFormat="1" applyFont="1" applyFill="1" applyBorder="1"/>
    <xf numFmtId="165" fontId="0" fillId="2" borderId="0" xfId="1" applyNumberFormat="1" applyFont="1" applyFill="1" applyBorder="1"/>
    <xf numFmtId="0" fontId="0" fillId="2" borderId="12" xfId="0" applyFill="1" applyBorder="1" applyAlignment="1">
      <alignment horizontal="center"/>
    </xf>
    <xf numFmtId="0" fontId="2" fillId="2" borderId="16" xfId="0" applyFont="1" applyFill="1" applyBorder="1" applyAlignment="1">
      <alignment horizontal="center" wrapText="1"/>
    </xf>
    <xf numFmtId="165" fontId="2" fillId="2" borderId="14" xfId="1" applyNumberFormat="1" applyFont="1" applyFill="1" applyBorder="1" applyAlignment="1">
      <alignment horizontal="center" wrapText="1"/>
    </xf>
    <xf numFmtId="165" fontId="2" fillId="2" borderId="0" xfId="1" applyNumberFormat="1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165" fontId="9" fillId="2" borderId="0" xfId="1" applyNumberFormat="1" applyFont="1" applyFill="1" applyBorder="1"/>
    <xf numFmtId="164" fontId="0" fillId="2" borderId="0" xfId="2" applyNumberFormat="1" applyFont="1" applyFill="1" applyBorder="1" applyAlignment="1">
      <alignment horizontal="center"/>
    </xf>
    <xf numFmtId="164" fontId="2" fillId="2" borderId="14" xfId="0" applyNumberFormat="1" applyFont="1" applyFill="1" applyBorder="1" applyAlignment="1">
      <alignment horizontal="center" wrapText="1"/>
    </xf>
    <xf numFmtId="164" fontId="0" fillId="2" borderId="0" xfId="0" applyNumberFormat="1" applyFill="1" applyBorder="1"/>
    <xf numFmtId="0" fontId="0" fillId="0" borderId="9" xfId="0" applyBorder="1"/>
    <xf numFmtId="0" fontId="2" fillId="2" borderId="16" xfId="0" applyFont="1" applyFill="1" applyBorder="1" applyAlignment="1">
      <alignment horizontal="right" wrapText="1"/>
    </xf>
    <xf numFmtId="0" fontId="0" fillId="2" borderId="12" xfId="0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0" fillId="0" borderId="0" xfId="0" applyNumberFormat="1"/>
    <xf numFmtId="164" fontId="0" fillId="0" borderId="0" xfId="0" applyNumberFormat="1" applyFill="1" applyBorder="1"/>
    <xf numFmtId="0" fontId="4" fillId="2" borderId="0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164" fontId="0" fillId="2" borderId="13" xfId="0" applyNumberFormat="1" applyFill="1" applyBorder="1"/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165" fontId="9" fillId="2" borderId="0" xfId="0" applyNumberFormat="1" applyFont="1" applyFill="1" applyBorder="1"/>
    <xf numFmtId="164" fontId="1" fillId="2" borderId="0" xfId="2" applyNumberFormat="1" applyFont="1" applyFill="1" applyBorder="1"/>
    <xf numFmtId="0" fontId="0" fillId="2" borderId="12" xfId="0" applyFont="1" applyFill="1" applyBorder="1"/>
    <xf numFmtId="164" fontId="0" fillId="2" borderId="0" xfId="0" applyNumberFormat="1" applyFont="1" applyFill="1" applyBorder="1"/>
    <xf numFmtId="0" fontId="0" fillId="2" borderId="0" xfId="0" applyFont="1" applyFill="1" applyBorder="1"/>
    <xf numFmtId="0" fontId="2" fillId="0" borderId="0" xfId="0" applyFont="1" applyBorder="1" applyAlignment="1"/>
    <xf numFmtId="0" fontId="0" fillId="0" borderId="5" xfId="0" applyBorder="1"/>
    <xf numFmtId="0" fontId="4" fillId="0" borderId="0" xfId="0" applyFont="1" applyBorder="1" applyAlignment="1">
      <alignment horizontal="center"/>
    </xf>
    <xf numFmtId="0" fontId="0" fillId="0" borderId="4" xfId="0" applyFont="1" applyBorder="1" applyAlignment="1">
      <alignment horizontal="left"/>
    </xf>
    <xf numFmtId="10" fontId="0" fillId="0" borderId="0" xfId="2" applyNumberFormat="1" applyFont="1" applyBorder="1"/>
    <xf numFmtId="10" fontId="0" fillId="0" borderId="0" xfId="0" applyNumberFormat="1" applyBorder="1"/>
    <xf numFmtId="10" fontId="4" fillId="0" borderId="0" xfId="2" applyNumberFormat="1" applyFont="1" applyBorder="1"/>
    <xf numFmtId="166" fontId="0" fillId="0" borderId="6" xfId="0" applyNumberFormat="1" applyFont="1" applyBorder="1" applyAlignment="1">
      <alignment horizontal="left"/>
    </xf>
    <xf numFmtId="10" fontId="1" fillId="0" borderId="8" xfId="2" applyNumberFormat="1" applyFont="1" applyBorder="1"/>
    <xf numFmtId="166" fontId="0" fillId="0" borderId="0" xfId="0" applyNumberFormat="1" applyBorder="1"/>
    <xf numFmtId="164" fontId="6" fillId="2" borderId="0" xfId="2" applyNumberFormat="1" applyFont="1" applyFill="1" applyBorder="1" applyAlignment="1">
      <alignment horizontal="right" vertical="center"/>
    </xf>
    <xf numFmtId="164" fontId="7" fillId="2" borderId="0" xfId="2" applyNumberFormat="1" applyFont="1" applyFill="1" applyBorder="1" applyAlignment="1">
      <alignment horizontal="right" vertical="center"/>
    </xf>
    <xf numFmtId="164" fontId="1" fillId="0" borderId="5" xfId="2" applyNumberFormat="1" applyFont="1" applyBorder="1"/>
    <xf numFmtId="164" fontId="4" fillId="0" borderId="5" xfId="2" applyNumberFormat="1" applyFont="1" applyBorder="1"/>
    <xf numFmtId="0" fontId="0" fillId="0" borderId="6" xfId="0" applyBorder="1"/>
    <xf numFmtId="164" fontId="0" fillId="0" borderId="8" xfId="2" applyNumberFormat="1" applyFont="1" applyBorder="1"/>
    <xf numFmtId="0" fontId="0" fillId="0" borderId="12" xfId="0" applyBorder="1"/>
    <xf numFmtId="0" fontId="4" fillId="2" borderId="10" xfId="0" applyFont="1" applyFill="1" applyBorder="1" applyAlignment="1">
      <alignment horizontal="center"/>
    </xf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165" fontId="0" fillId="2" borderId="14" xfId="0" applyNumberFormat="1" applyFill="1" applyBorder="1"/>
    <xf numFmtId="164" fontId="0" fillId="2" borderId="14" xfId="2" applyNumberFormat="1" applyFont="1" applyFill="1" applyBorder="1"/>
    <xf numFmtId="164" fontId="0" fillId="2" borderId="15" xfId="2" applyNumberFormat="1" applyFont="1" applyFill="1" applyBorder="1"/>
    <xf numFmtId="164" fontId="0" fillId="0" borderId="5" xfId="2" applyNumberFormat="1" applyFont="1" applyBorder="1"/>
    <xf numFmtId="0" fontId="5" fillId="2" borderId="10" xfId="0" applyFont="1" applyFill="1" applyBorder="1" applyAlignment="1">
      <alignment horizontal="center" vertical="center" wrapText="1"/>
    </xf>
    <xf numFmtId="164" fontId="4" fillId="0" borderId="0" xfId="0" applyNumberFormat="1" applyFont="1" applyBorder="1"/>
    <xf numFmtId="10" fontId="0" fillId="0" borderId="0" xfId="0" applyNumberFormat="1"/>
    <xf numFmtId="0" fontId="2" fillId="2" borderId="0" xfId="0" applyFont="1" applyFill="1" applyBorder="1"/>
    <xf numFmtId="0" fontId="2" fillId="2" borderId="4" xfId="0" applyFont="1" applyFill="1" applyBorder="1" applyAlignment="1">
      <alignment horizontal="center"/>
    </xf>
    <xf numFmtId="3" fontId="0" fillId="2" borderId="0" xfId="1" applyNumberFormat="1" applyFon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0" fontId="0" fillId="2" borderId="4" xfId="0" applyFill="1" applyBorder="1" applyAlignment="1">
      <alignment horizontal="left"/>
    </xf>
    <xf numFmtId="3" fontId="0" fillId="2" borderId="7" xfId="1" applyNumberFormat="1" applyFon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2" borderId="6" xfId="0" applyFill="1" applyBorder="1" applyAlignment="1">
      <alignment horizontal="left"/>
    </xf>
    <xf numFmtId="3" fontId="0" fillId="2" borderId="0" xfId="0" applyNumberFormat="1" applyFont="1" applyFill="1" applyBorder="1"/>
    <xf numFmtId="166" fontId="0" fillId="0" borderId="0" xfId="0" applyNumberFormat="1"/>
    <xf numFmtId="9" fontId="0" fillId="0" borderId="0" xfId="2" applyFont="1"/>
    <xf numFmtId="0" fontId="0" fillId="0" borderId="12" xfId="0" applyFill="1" applyBorder="1"/>
    <xf numFmtId="0" fontId="0" fillId="0" borderId="0" xfId="0" applyFill="1" applyBorder="1"/>
    <xf numFmtId="6" fontId="3" fillId="0" borderId="0" xfId="0" quotePrefix="1" applyNumberFormat="1" applyFont="1" applyBorder="1" applyAlignment="1">
      <alignment horizontal="center"/>
    </xf>
    <xf numFmtId="166" fontId="4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166" fontId="0" fillId="0" borderId="7" xfId="0" applyNumberFormat="1" applyBorder="1"/>
    <xf numFmtId="166" fontId="2" fillId="2" borderId="0" xfId="0" applyNumberFormat="1" applyFont="1" applyFill="1" applyBorder="1"/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2" borderId="0" xfId="0" applyFont="1" applyFill="1" applyBorder="1" applyAlignment="1"/>
    <xf numFmtId="166" fontId="0" fillId="2" borderId="0" xfId="0" applyNumberFormat="1" applyFill="1" applyBorder="1"/>
    <xf numFmtId="166" fontId="4" fillId="2" borderId="0" xfId="0" applyNumberFormat="1" applyFont="1" applyFill="1" applyBorder="1"/>
    <xf numFmtId="164" fontId="4" fillId="2" borderId="0" xfId="0" applyNumberFormat="1" applyFont="1" applyFill="1" applyBorder="1"/>
    <xf numFmtId="0" fontId="2" fillId="2" borderId="12" xfId="0" applyFont="1" applyFill="1" applyBorder="1" applyAlignment="1">
      <alignment horizontal="left"/>
    </xf>
    <xf numFmtId="0" fontId="0" fillId="2" borderId="12" xfId="0" applyFont="1" applyFill="1" applyBorder="1" applyAlignment="1">
      <alignment horizontal="left"/>
    </xf>
    <xf numFmtId="6" fontId="2" fillId="0" borderId="20" xfId="0" quotePrefix="1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4" xfId="0" applyBorder="1" applyAlignment="1">
      <alignment horizontal="right"/>
    </xf>
    <xf numFmtId="166" fontId="0" fillId="0" borderId="5" xfId="0" applyNumberFormat="1" applyFill="1" applyBorder="1"/>
    <xf numFmtId="0" fontId="0" fillId="0" borderId="4" xfId="0" applyFill="1" applyBorder="1" applyAlignment="1">
      <alignment horizontal="right"/>
    </xf>
    <xf numFmtId="166" fontId="4" fillId="0" borderId="5" xfId="0" applyNumberFormat="1" applyFont="1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8" xfId="0" applyBorder="1"/>
    <xf numFmtId="0" fontId="0" fillId="0" borderId="0" xfId="0" quotePrefix="1"/>
    <xf numFmtId="164" fontId="4" fillId="2" borderId="0" xfId="2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  <xf numFmtId="0" fontId="2" fillId="2" borderId="14" xfId="0" applyFont="1" applyFill="1" applyBorder="1" applyAlignment="1"/>
    <xf numFmtId="165" fontId="0" fillId="2" borderId="14" xfId="1" applyNumberFormat="1" applyFont="1" applyFill="1" applyBorder="1"/>
    <xf numFmtId="164" fontId="1" fillId="2" borderId="14" xfId="2" applyNumberFormat="1" applyFont="1" applyFill="1" applyBorder="1"/>
    <xf numFmtId="0" fontId="2" fillId="2" borderId="13" xfId="0" applyFont="1" applyFill="1" applyBorder="1" applyAlignment="1"/>
    <xf numFmtId="0" fontId="4" fillId="2" borderId="0" xfId="0" applyFont="1" applyFill="1" applyBorder="1"/>
    <xf numFmtId="0" fontId="2" fillId="2" borderId="16" xfId="0" applyFont="1" applyFill="1" applyBorder="1"/>
    <xf numFmtId="0" fontId="2" fillId="2" borderId="18" xfId="0" applyFont="1" applyFill="1" applyBorder="1" applyAlignment="1">
      <alignment horizontal="center" wrapText="1"/>
    </xf>
    <xf numFmtId="165" fontId="2" fillId="2" borderId="18" xfId="1" applyNumberFormat="1" applyFont="1" applyFill="1" applyBorder="1" applyAlignment="1">
      <alignment horizontal="center" wrapText="1"/>
    </xf>
    <xf numFmtId="164" fontId="0" fillId="2" borderId="13" xfId="2" applyNumberFormat="1" applyFont="1" applyFill="1" applyBorder="1" applyAlignment="1">
      <alignment horizontal="center"/>
    </xf>
    <xf numFmtId="164" fontId="4" fillId="2" borderId="13" xfId="2" applyNumberFormat="1" applyFont="1" applyFill="1" applyBorder="1" applyAlignment="1">
      <alignment horizontal="center"/>
    </xf>
    <xf numFmtId="0" fontId="0" fillId="2" borderId="12" xfId="0" applyFill="1" applyBorder="1" applyAlignment="1">
      <alignment vertical="center"/>
    </xf>
    <xf numFmtId="0" fontId="0" fillId="2" borderId="12" xfId="0" applyFill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2" fillId="0" borderId="1" xfId="0" applyFont="1" applyBorder="1"/>
    <xf numFmtId="6" fontId="3" fillId="0" borderId="3" xfId="0" quotePrefix="1" applyNumberFormat="1" applyFont="1" applyBorder="1" applyAlignment="1">
      <alignment horizontal="center"/>
    </xf>
    <xf numFmtId="166" fontId="0" fillId="0" borderId="5" xfId="0" applyNumberFormat="1" applyBorder="1"/>
    <xf numFmtId="166" fontId="4" fillId="0" borderId="5" xfId="0" applyNumberFormat="1" applyFont="1" applyBorder="1"/>
    <xf numFmtId="166" fontId="0" fillId="0" borderId="6" xfId="0" applyNumberFormat="1" applyBorder="1"/>
    <xf numFmtId="166" fontId="0" fillId="0" borderId="8" xfId="0" applyNumberFormat="1" applyBorder="1"/>
    <xf numFmtId="0" fontId="3" fillId="0" borderId="1" xfId="0" applyFont="1" applyBorder="1"/>
    <xf numFmtId="9" fontId="0" fillId="0" borderId="7" xfId="0" applyNumberFormat="1" applyBorder="1"/>
    <xf numFmtId="167" fontId="0" fillId="0" borderId="0" xfId="0" applyNumberFormat="1"/>
    <xf numFmtId="43" fontId="0" fillId="0" borderId="0" xfId="0" applyNumberFormat="1"/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21" xfId="0" applyFill="1" applyBorder="1"/>
    <xf numFmtId="0" fontId="3" fillId="2" borderId="22" xfId="0" applyFont="1" applyFill="1" applyBorder="1"/>
    <xf numFmtId="164" fontId="0" fillId="2" borderId="5" xfId="2" applyNumberFormat="1" applyFont="1" applyFill="1" applyBorder="1"/>
    <xf numFmtId="164" fontId="4" fillId="2" borderId="5" xfId="2" applyNumberFormat="1" applyFont="1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0" borderId="1" xfId="0" applyBorder="1"/>
    <xf numFmtId="0" fontId="0" fillId="0" borderId="2" xfId="0" applyBorder="1"/>
    <xf numFmtId="165" fontId="0" fillId="0" borderId="0" xfId="1" applyNumberFormat="1" applyFont="1"/>
    <xf numFmtId="165" fontId="0" fillId="0" borderId="0" xfId="0" applyNumberFormat="1"/>
    <xf numFmtId="10" fontId="0" fillId="2" borderId="0" xfId="0" applyNumberFormat="1" applyFill="1" applyBorder="1"/>
    <xf numFmtId="10" fontId="4" fillId="2" borderId="5" xfId="0" applyNumberFormat="1" applyFont="1" applyFill="1" applyBorder="1" applyAlignment="1">
      <alignment horizontal="right"/>
    </xf>
    <xf numFmtId="3" fontId="4" fillId="2" borderId="0" xfId="1" applyNumberFormat="1" applyFont="1" applyFill="1" applyBorder="1" applyAlignment="1">
      <alignment horizontal="right"/>
    </xf>
    <xf numFmtId="164" fontId="4" fillId="2" borderId="14" xfId="2" applyNumberFormat="1" applyFont="1" applyFill="1" applyBorder="1"/>
    <xf numFmtId="167" fontId="0" fillId="2" borderId="0" xfId="0" quotePrefix="1" applyNumberFormat="1" applyFill="1" applyBorder="1" applyAlignment="1">
      <alignment horizontal="center"/>
    </xf>
    <xf numFmtId="0" fontId="3" fillId="2" borderId="0" xfId="0" applyFont="1" applyFill="1" applyBorder="1"/>
    <xf numFmtId="0" fontId="0" fillId="2" borderId="4" xfId="0" applyFont="1" applyFill="1" applyBorder="1" applyAlignment="1">
      <alignment horizontal="left"/>
    </xf>
    <xf numFmtId="164" fontId="0" fillId="2" borderId="0" xfId="2" applyNumberFormat="1" applyFont="1" applyFill="1" applyBorder="1" applyAlignment="1">
      <alignment horizontal="right"/>
    </xf>
    <xf numFmtId="164" fontId="4" fillId="2" borderId="0" xfId="2" applyNumberFormat="1" applyFont="1" applyFill="1" applyBorder="1" applyAlignment="1">
      <alignment horizontal="right"/>
    </xf>
    <xf numFmtId="0" fontId="0" fillId="2" borderId="1" xfId="0" applyFill="1" applyBorder="1"/>
    <xf numFmtId="43" fontId="0" fillId="0" borderId="0" xfId="1" applyFont="1"/>
    <xf numFmtId="164" fontId="0" fillId="0" borderId="0" xfId="2" applyNumberFormat="1" applyFont="1" applyFill="1" applyBorder="1"/>
    <xf numFmtId="164" fontId="4" fillId="0" borderId="0" xfId="2" applyNumberFormat="1" applyFont="1" applyFill="1" applyBorder="1"/>
    <xf numFmtId="164" fontId="0" fillId="0" borderId="7" xfId="0" applyNumberFormat="1" applyFill="1" applyBorder="1"/>
    <xf numFmtId="43" fontId="0" fillId="2" borderId="0" xfId="1" applyFont="1" applyFill="1" applyBorder="1"/>
    <xf numFmtId="0" fontId="2" fillId="0" borderId="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4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2" fillId="4" borderId="17" xfId="0" applyFont="1" applyFill="1" applyBorder="1" applyAlignment="1">
      <alignment horizontal="center"/>
    </xf>
    <xf numFmtId="0" fontId="2" fillId="4" borderId="18" xfId="0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/>
    </xf>
    <xf numFmtId="0" fontId="2" fillId="5" borderId="17" xfId="0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131"/>
  <sheetViews>
    <sheetView tabSelected="1" topLeftCell="A106" zoomScaleNormal="100" workbookViewId="0">
      <selection sqref="A1:D1"/>
    </sheetView>
  </sheetViews>
  <sheetFormatPr defaultColWidth="9.140625" defaultRowHeight="15" x14ac:dyDescent="0.25"/>
  <cols>
    <col min="1" max="1" width="73.42578125" bestFit="1" customWidth="1"/>
    <col min="2" max="2" width="13.28515625" bestFit="1" customWidth="1"/>
    <col min="3" max="3" width="10.140625" bestFit="1" customWidth="1"/>
    <col min="4" max="4" width="0.85546875" customWidth="1"/>
  </cols>
  <sheetData>
    <row r="1" spans="1:11" x14ac:dyDescent="0.25">
      <c r="A1" s="218" t="s">
        <v>113</v>
      </c>
      <c r="B1" s="218"/>
      <c r="C1" s="218"/>
      <c r="D1" s="218"/>
    </row>
    <row r="2" spans="1:11" x14ac:dyDescent="0.25">
      <c r="A2" s="218" t="s">
        <v>136</v>
      </c>
      <c r="B2" s="218"/>
      <c r="C2" s="218"/>
      <c r="D2" s="218"/>
    </row>
    <row r="3" spans="1:11" x14ac:dyDescent="0.25">
      <c r="A3" s="5"/>
      <c r="B3" s="5"/>
      <c r="C3" s="5"/>
    </row>
    <row r="4" spans="1:11" ht="15.75" thickBot="1" x14ac:dyDescent="0.3">
      <c r="E4" s="173" t="s">
        <v>114</v>
      </c>
    </row>
    <row r="5" spans="1:11" x14ac:dyDescent="0.25">
      <c r="A5" s="174" t="s">
        <v>51</v>
      </c>
      <c r="B5" s="171" t="s">
        <v>49</v>
      </c>
      <c r="C5" s="175" t="s">
        <v>115</v>
      </c>
      <c r="D5" s="123"/>
    </row>
    <row r="6" spans="1:11" x14ac:dyDescent="0.25">
      <c r="A6" s="4" t="s">
        <v>3</v>
      </c>
      <c r="B6" s="11">
        <f>'Customer Services Field'!B5</f>
        <v>0.77369088603007796</v>
      </c>
      <c r="C6" s="176">
        <f>B6*$C$11</f>
        <v>3736.1532886392465</v>
      </c>
      <c r="D6" s="91" t="e">
        <f>B6*$D$11</f>
        <v>#REF!</v>
      </c>
      <c r="J6" s="213"/>
      <c r="K6" s="213"/>
    </row>
    <row r="7" spans="1:11" x14ac:dyDescent="0.25">
      <c r="A7" s="4" t="s">
        <v>4</v>
      </c>
      <c r="B7" s="11">
        <f>'Customer Services Field'!B6</f>
        <v>0.20408286525336716</v>
      </c>
      <c r="C7" s="176">
        <f t="shared" ref="C7:C10" si="0">B7*$C$11</f>
        <v>985.51615630851006</v>
      </c>
      <c r="D7" s="91" t="e">
        <f>B7*$D$11</f>
        <v>#REF!</v>
      </c>
      <c r="J7" s="213"/>
      <c r="K7" s="213"/>
    </row>
    <row r="8" spans="1:11" x14ac:dyDescent="0.25">
      <c r="A8" s="4" t="s">
        <v>40</v>
      </c>
      <c r="B8" s="11">
        <f>'Customer Services Field'!B7</f>
        <v>1.7273660687322584E-2</v>
      </c>
      <c r="C8" s="176">
        <f t="shared" si="0"/>
        <v>83.414507459080752</v>
      </c>
      <c r="D8" s="91" t="e">
        <f>B8*$D$11</f>
        <v>#REF!</v>
      </c>
      <c r="J8" s="213"/>
      <c r="K8" s="213"/>
    </row>
    <row r="9" spans="1:11" x14ac:dyDescent="0.25">
      <c r="A9" s="4" t="s">
        <v>6</v>
      </c>
      <c r="B9" s="11">
        <f>'Customer Services Field'!B8</f>
        <v>4.8559521652473273E-3</v>
      </c>
      <c r="C9" s="176">
        <f t="shared" si="0"/>
        <v>23.449393005979342</v>
      </c>
      <c r="D9" s="91" t="e">
        <f>B9*$D$11</f>
        <v>#REF!</v>
      </c>
      <c r="J9" s="213"/>
      <c r="K9" s="213"/>
    </row>
    <row r="10" spans="1:11" x14ac:dyDescent="0.25">
      <c r="A10" s="4" t="s">
        <v>7</v>
      </c>
      <c r="B10" s="12">
        <f>'Customer Services Field'!B9</f>
        <v>9.6635863985021438E-5</v>
      </c>
      <c r="C10" s="177">
        <f t="shared" si="0"/>
        <v>0.46665458718366853</v>
      </c>
      <c r="D10" s="124" t="e">
        <f>B10*$D$11</f>
        <v>#REF!</v>
      </c>
      <c r="J10" s="213"/>
      <c r="K10" s="213"/>
    </row>
    <row r="11" spans="1:11" ht="15.75" thickBot="1" x14ac:dyDescent="0.3">
      <c r="A11" s="178" t="s">
        <v>8</v>
      </c>
      <c r="B11" s="15">
        <f>SUM(B6:B10)</f>
        <v>1.0000000000000002</v>
      </c>
      <c r="C11" s="179">
        <f>'2016 Adjusted Costs'!B6</f>
        <v>4829</v>
      </c>
      <c r="D11" s="91" t="e">
        <f>#REF!-#REF!</f>
        <v>#REF!</v>
      </c>
      <c r="E11" s="119">
        <f>SUM(C6:C10)-C11</f>
        <v>0</v>
      </c>
      <c r="J11" s="213"/>
      <c r="K11" s="213"/>
    </row>
    <row r="12" spans="1:11" ht="15.75" thickBot="1" x14ac:dyDescent="0.3">
      <c r="J12" s="213"/>
      <c r="K12" s="213"/>
    </row>
    <row r="13" spans="1:11" x14ac:dyDescent="0.25">
      <c r="A13" s="174" t="s">
        <v>75</v>
      </c>
      <c r="B13" s="171" t="s">
        <v>49</v>
      </c>
      <c r="C13" s="175" t="s">
        <v>115</v>
      </c>
      <c r="D13" s="123"/>
      <c r="J13" s="213"/>
      <c r="K13" s="213"/>
    </row>
    <row r="14" spans="1:11" x14ac:dyDescent="0.25">
      <c r="A14" s="4" t="s">
        <v>3</v>
      </c>
      <c r="B14" s="11">
        <f>'Advanced Metering'!B5</f>
        <v>0.35878745951385177</v>
      </c>
      <c r="C14" s="176">
        <f>B14*$C$19</f>
        <v>2791.0076475582528</v>
      </c>
      <c r="D14" s="91" t="e">
        <f>B14*$D$11</f>
        <v>#REF!</v>
      </c>
      <c r="J14" s="213"/>
      <c r="K14" s="213"/>
    </row>
    <row r="15" spans="1:11" x14ac:dyDescent="0.25">
      <c r="A15" s="4" t="s">
        <v>4</v>
      </c>
      <c r="B15" s="11">
        <f>'Advanced Metering'!B6</f>
        <v>0.27763906795383791</v>
      </c>
      <c r="C15" s="176">
        <f t="shared" ref="C15:C18" si="1">B15*$C$19</f>
        <v>2159.7543096129052</v>
      </c>
      <c r="D15" s="91" t="e">
        <f>B15*$D$11</f>
        <v>#REF!</v>
      </c>
      <c r="J15" s="213"/>
      <c r="K15" s="213"/>
    </row>
    <row r="16" spans="1:11" x14ac:dyDescent="0.25">
      <c r="A16" s="4" t="s">
        <v>40</v>
      </c>
      <c r="B16" s="11">
        <f>'Advanced Metering'!B7</f>
        <v>0.31724788528662623</v>
      </c>
      <c r="C16" s="176">
        <f t="shared" si="1"/>
        <v>2467.8712996446657</v>
      </c>
      <c r="D16" s="91" t="e">
        <f>B16*$D$11</f>
        <v>#REF!</v>
      </c>
      <c r="J16" s="213"/>
      <c r="K16" s="213"/>
    </row>
    <row r="17" spans="1:11" x14ac:dyDescent="0.25">
      <c r="A17" s="4" t="s">
        <v>6</v>
      </c>
      <c r="B17" s="11">
        <f>'Advanced Metering'!B8</f>
        <v>4.4828778969214805E-2</v>
      </c>
      <c r="C17" s="176">
        <f t="shared" si="1"/>
        <v>348.72307160152195</v>
      </c>
      <c r="D17" s="91" t="e">
        <f>B17*$D$11</f>
        <v>#REF!</v>
      </c>
      <c r="J17" s="213"/>
      <c r="K17" s="213"/>
    </row>
    <row r="18" spans="1:11" x14ac:dyDescent="0.25">
      <c r="A18" s="4" t="s">
        <v>7</v>
      </c>
      <c r="B18" s="12">
        <f>'Advanced Metering'!B9</f>
        <v>1.4968082764692935E-3</v>
      </c>
      <c r="C18" s="177">
        <f t="shared" si="1"/>
        <v>11.643671582654633</v>
      </c>
      <c r="D18" s="124" t="e">
        <f>B18*$D$11</f>
        <v>#REF!</v>
      </c>
      <c r="J18" s="213"/>
      <c r="K18" s="213"/>
    </row>
    <row r="19" spans="1:11" ht="15.75" thickBot="1" x14ac:dyDescent="0.3">
      <c r="A19" s="178" t="s">
        <v>8</v>
      </c>
      <c r="B19" s="15">
        <f>SUM(B14:B18)</f>
        <v>1</v>
      </c>
      <c r="C19" s="179">
        <f>'2016 Adjusted Costs'!B7</f>
        <v>7779</v>
      </c>
      <c r="D19" s="91" t="e">
        <f>#REF!-#REF!</f>
        <v>#REF!</v>
      </c>
      <c r="E19" s="119">
        <f>SUM(C14:C18)-C19</f>
        <v>0</v>
      </c>
      <c r="J19" s="213"/>
      <c r="K19" s="213"/>
    </row>
    <row r="20" spans="1:11" ht="15.75" thickBot="1" x14ac:dyDescent="0.3">
      <c r="J20" s="213"/>
      <c r="K20" s="213"/>
    </row>
    <row r="21" spans="1:11" x14ac:dyDescent="0.25">
      <c r="A21" s="180" t="s">
        <v>54</v>
      </c>
      <c r="B21" s="171" t="s">
        <v>49</v>
      </c>
      <c r="C21" s="175" t="s">
        <v>115</v>
      </c>
      <c r="J21" s="213"/>
      <c r="K21" s="213"/>
    </row>
    <row r="22" spans="1:11" x14ac:dyDescent="0.25">
      <c r="A22" s="4" t="s">
        <v>3</v>
      </c>
      <c r="B22" s="11">
        <f>Billing!F4</f>
        <v>0.59221000000000001</v>
      </c>
      <c r="C22" s="176">
        <f>B22*$C$27</f>
        <v>1638.64507</v>
      </c>
      <c r="J22" s="213"/>
      <c r="K22" s="213"/>
    </row>
    <row r="23" spans="1:11" x14ac:dyDescent="0.25">
      <c r="A23" s="4" t="s">
        <v>4</v>
      </c>
      <c r="B23" s="11">
        <f>Billing!F5</f>
        <v>0.32755432194993189</v>
      </c>
      <c r="C23" s="176">
        <f>B23*$C$27</f>
        <v>906.3428088354616</v>
      </c>
      <c r="J23" s="213"/>
      <c r="K23" s="213"/>
    </row>
    <row r="24" spans="1:11" x14ac:dyDescent="0.25">
      <c r="A24" s="4" t="s">
        <v>5</v>
      </c>
      <c r="B24" s="11">
        <f>Billing!F6</f>
        <v>5.5164780497152087E-2</v>
      </c>
      <c r="C24" s="176">
        <f>B24*$C$27</f>
        <v>152.64094763561982</v>
      </c>
      <c r="J24" s="213"/>
      <c r="K24" s="213"/>
    </row>
    <row r="25" spans="1:11" x14ac:dyDescent="0.25">
      <c r="A25" s="4" t="s">
        <v>6</v>
      </c>
      <c r="B25" s="11">
        <f>Billing!F7</f>
        <v>1.0178159356659115E-2</v>
      </c>
      <c r="C25" s="176">
        <f>B25*$C$27</f>
        <v>28.162966939875769</v>
      </c>
      <c r="J25" s="213"/>
      <c r="K25" s="213"/>
    </row>
    <row r="26" spans="1:11" x14ac:dyDescent="0.25">
      <c r="A26" s="4" t="s">
        <v>7</v>
      </c>
      <c r="B26" s="12">
        <f>Billing!F8</f>
        <v>1.4892738196256926E-2</v>
      </c>
      <c r="C26" s="177">
        <f>B26*$C$27</f>
        <v>41.208206589042916</v>
      </c>
      <c r="J26" s="213"/>
      <c r="K26" s="213"/>
    </row>
    <row r="27" spans="1:11" ht="15.75" thickBot="1" x14ac:dyDescent="0.3">
      <c r="A27" s="96"/>
      <c r="B27" s="15">
        <f>SUM(B22:B26)</f>
        <v>1</v>
      </c>
      <c r="C27" s="179">
        <f>'2016 Adjusted Costs'!B8</f>
        <v>2767</v>
      </c>
      <c r="E27" s="119">
        <f>SUM(C22:C26)-C27</f>
        <v>0</v>
      </c>
      <c r="J27" s="213"/>
      <c r="K27" s="213"/>
    </row>
    <row r="28" spans="1:11" ht="15.75" thickBot="1" x14ac:dyDescent="0.3">
      <c r="J28" s="213"/>
      <c r="K28" s="213"/>
    </row>
    <row r="29" spans="1:11" x14ac:dyDescent="0.25">
      <c r="A29" s="180" t="s">
        <v>39</v>
      </c>
      <c r="B29" s="171" t="s">
        <v>49</v>
      </c>
      <c r="C29" s="175" t="s">
        <v>115</v>
      </c>
      <c r="J29" s="213"/>
      <c r="K29" s="213"/>
    </row>
    <row r="30" spans="1:11" x14ac:dyDescent="0.25">
      <c r="A30" s="4" t="s">
        <v>3</v>
      </c>
      <c r="B30" s="11">
        <f>'Credit &amp; Collections'!F5</f>
        <v>0.89953829027346577</v>
      </c>
      <c r="C30" s="176">
        <f>B30*$C$35</f>
        <v>1533.7127849162591</v>
      </c>
      <c r="J30" s="213"/>
      <c r="K30" s="213"/>
    </row>
    <row r="31" spans="1:11" x14ac:dyDescent="0.25">
      <c r="A31" s="4" t="s">
        <v>4</v>
      </c>
      <c r="B31" s="11">
        <f>'Credit &amp; Collections'!F6</f>
        <v>8.0427112934284478E-2</v>
      </c>
      <c r="C31" s="176">
        <f>B31*$C$35</f>
        <v>137.12822755295502</v>
      </c>
      <c r="J31" s="213"/>
      <c r="K31" s="213"/>
    </row>
    <row r="32" spans="1:11" x14ac:dyDescent="0.25">
      <c r="A32" s="4" t="s">
        <v>40</v>
      </c>
      <c r="B32" s="11">
        <f>'Credit &amp; Collections'!F7</f>
        <v>1.3849013873663284E-2</v>
      </c>
      <c r="C32" s="176">
        <f>B32*$C$35</f>
        <v>23.612568654595901</v>
      </c>
      <c r="J32" s="213"/>
      <c r="K32" s="213"/>
    </row>
    <row r="33" spans="1:11" x14ac:dyDescent="0.25">
      <c r="A33" s="4" t="s">
        <v>6</v>
      </c>
      <c r="B33" s="11">
        <f>'Credit &amp; Collections'!F8</f>
        <v>2.5073359722044995E-3</v>
      </c>
      <c r="C33" s="176">
        <f>B33*$C$35</f>
        <v>4.2750078326086713</v>
      </c>
      <c r="J33" s="213"/>
      <c r="K33" s="213"/>
    </row>
    <row r="34" spans="1:11" x14ac:dyDescent="0.25">
      <c r="A34" s="4" t="s">
        <v>7</v>
      </c>
      <c r="B34" s="12">
        <f>'Credit &amp; Collections'!F9</f>
        <v>3.6782469463819936E-3</v>
      </c>
      <c r="C34" s="177">
        <f>B34*$C$35</f>
        <v>6.2714110435812991</v>
      </c>
      <c r="J34" s="213"/>
      <c r="K34" s="213"/>
    </row>
    <row r="35" spans="1:11" ht="15.75" thickBot="1" x14ac:dyDescent="0.3">
      <c r="A35" s="178" t="s">
        <v>8</v>
      </c>
      <c r="B35" s="15">
        <f>SUM(B30:B34)</f>
        <v>1.0000000000000002</v>
      </c>
      <c r="C35" s="179">
        <f>'2016 Adjusted Costs'!B9</f>
        <v>1705</v>
      </c>
      <c r="E35" s="119">
        <f>SUM(C30:C34)-C35</f>
        <v>0</v>
      </c>
      <c r="J35" s="213"/>
      <c r="K35" s="213"/>
    </row>
    <row r="36" spans="1:11" ht="15.75" thickBot="1" x14ac:dyDescent="0.3">
      <c r="J36" s="213"/>
      <c r="K36" s="213"/>
    </row>
    <row r="37" spans="1:11" x14ac:dyDescent="0.25">
      <c r="A37" s="174" t="s">
        <v>48</v>
      </c>
      <c r="B37" s="171" t="s">
        <v>49</v>
      </c>
      <c r="C37" s="175" t="s">
        <v>115</v>
      </c>
      <c r="J37" s="213"/>
      <c r="K37" s="213"/>
    </row>
    <row r="38" spans="1:11" x14ac:dyDescent="0.25">
      <c r="A38" s="4" t="s">
        <v>3</v>
      </c>
      <c r="B38" s="11">
        <f>'Remittance Processing &amp; Postage'!B5</f>
        <v>0.89142595377863576</v>
      </c>
      <c r="C38" s="176">
        <f>B38*$C$43</f>
        <v>2860.5858856756422</v>
      </c>
      <c r="J38" s="213"/>
      <c r="K38" s="213"/>
    </row>
    <row r="39" spans="1:11" x14ac:dyDescent="0.25">
      <c r="A39" s="4" t="s">
        <v>4</v>
      </c>
      <c r="B39" s="11">
        <f>'Remittance Processing &amp; Postage'!B6</f>
        <v>9.0755586858675769E-2</v>
      </c>
      <c r="C39" s="176">
        <f t="shared" ref="C39:C42" si="2">B39*$C$43</f>
        <v>291.23467822949056</v>
      </c>
      <c r="J39" s="213"/>
      <c r="K39" s="213"/>
    </row>
    <row r="40" spans="1:11" x14ac:dyDescent="0.25">
      <c r="A40" s="4" t="s">
        <v>40</v>
      </c>
      <c r="B40" s="11">
        <f>'Remittance Processing &amp; Postage'!B7</f>
        <v>1.1880142098705847E-2</v>
      </c>
      <c r="C40" s="176">
        <f t="shared" si="2"/>
        <v>38.123375994747065</v>
      </c>
      <c r="J40" s="213"/>
      <c r="K40" s="213"/>
    </row>
    <row r="41" spans="1:11" x14ac:dyDescent="0.25">
      <c r="A41" s="4" t="s">
        <v>6</v>
      </c>
      <c r="B41" s="11">
        <f>'Remittance Processing &amp; Postage'!B8</f>
        <v>3.0985879923226293E-3</v>
      </c>
      <c r="C41" s="176">
        <f t="shared" si="2"/>
        <v>9.9433688673633167</v>
      </c>
      <c r="J41" s="213"/>
      <c r="K41" s="213"/>
    </row>
    <row r="42" spans="1:11" x14ac:dyDescent="0.25">
      <c r="A42" s="4" t="s">
        <v>7</v>
      </c>
      <c r="B42" s="12">
        <f>'Remittance Processing &amp; Postage'!B9</f>
        <v>2.8397292716599506E-3</v>
      </c>
      <c r="C42" s="177">
        <f t="shared" si="2"/>
        <v>9.1126912327567808</v>
      </c>
      <c r="J42" s="213"/>
      <c r="K42" s="213"/>
    </row>
    <row r="43" spans="1:11" ht="15.75" thickBot="1" x14ac:dyDescent="0.3">
      <c r="A43" s="178" t="s">
        <v>8</v>
      </c>
      <c r="B43" s="15">
        <f>SUM(B38:B42)</f>
        <v>1</v>
      </c>
      <c r="C43" s="179">
        <f>'2016 Adjusted Costs'!B10</f>
        <v>3209</v>
      </c>
      <c r="E43" s="119">
        <f>SUM(C38:C42)-C43</f>
        <v>0</v>
      </c>
      <c r="J43" s="213"/>
      <c r="K43" s="213"/>
    </row>
    <row r="44" spans="1:11" ht="15.75" thickBot="1" x14ac:dyDescent="0.3">
      <c r="J44" s="213"/>
      <c r="K44" s="213"/>
    </row>
    <row r="45" spans="1:11" x14ac:dyDescent="0.25">
      <c r="A45" s="180" t="s">
        <v>116</v>
      </c>
      <c r="B45" s="171" t="s">
        <v>49</v>
      </c>
      <c r="C45" s="175" t="s">
        <v>115</v>
      </c>
      <c r="J45" s="213"/>
      <c r="K45" s="213"/>
    </row>
    <row r="46" spans="1:11" x14ac:dyDescent="0.25">
      <c r="A46" s="4" t="s">
        <v>3</v>
      </c>
      <c r="B46" s="11">
        <f>'Branch Offices'!J4</f>
        <v>0.91810993328690693</v>
      </c>
      <c r="C46" s="176">
        <f>B46*$C$51</f>
        <v>1178.8531543403885</v>
      </c>
      <c r="J46" s="213"/>
      <c r="K46" s="213"/>
    </row>
    <row r="47" spans="1:11" x14ac:dyDescent="0.25">
      <c r="A47" s="4" t="s">
        <v>4</v>
      </c>
      <c r="B47" s="11">
        <f>'Branch Offices'!J5</f>
        <v>6.5495204428843434E-2</v>
      </c>
      <c r="C47" s="176">
        <f>B47*$C$51</f>
        <v>84.095842486634965</v>
      </c>
      <c r="J47" s="213"/>
      <c r="K47" s="213"/>
    </row>
    <row r="48" spans="1:11" x14ac:dyDescent="0.25">
      <c r="A48" s="4" t="s">
        <v>5</v>
      </c>
      <c r="B48" s="11">
        <f>'Branch Offices'!J6</f>
        <v>1.1347320198345223E-2</v>
      </c>
      <c r="C48" s="176">
        <f>B48*$C$51</f>
        <v>14.569959134675267</v>
      </c>
      <c r="J48" s="213"/>
      <c r="K48" s="213"/>
    </row>
    <row r="49" spans="1:11" x14ac:dyDescent="0.25">
      <c r="A49" s="4" t="s">
        <v>6</v>
      </c>
      <c r="B49" s="11">
        <f>'Branch Offices'!J7</f>
        <v>2.04569295100877E-3</v>
      </c>
      <c r="C49" s="176">
        <f>B49*$C$51</f>
        <v>2.6266697490952606</v>
      </c>
      <c r="J49" s="213"/>
      <c r="K49" s="213"/>
    </row>
    <row r="50" spans="1:11" x14ac:dyDescent="0.25">
      <c r="A50" s="4" t="s">
        <v>7</v>
      </c>
      <c r="B50" s="12">
        <f>'Branch Offices'!J8</f>
        <v>3.0018491348957079E-3</v>
      </c>
      <c r="C50" s="177">
        <f>B50*$C$51</f>
        <v>3.8543742892060888</v>
      </c>
      <c r="J50" s="213"/>
      <c r="K50" s="213"/>
    </row>
    <row r="51" spans="1:11" ht="15.75" thickBot="1" x14ac:dyDescent="0.3">
      <c r="A51" s="96"/>
      <c r="B51" s="15">
        <f>SUM(B46:B50)</f>
        <v>1</v>
      </c>
      <c r="C51" s="179">
        <f>'2016 Adjusted Costs'!B11</f>
        <v>1284</v>
      </c>
      <c r="E51" s="119">
        <f>SUM(C46:C50)-C51</f>
        <v>0</v>
      </c>
      <c r="J51" s="213"/>
      <c r="K51" s="213"/>
    </row>
    <row r="52" spans="1:11" ht="15.75" thickBot="1" x14ac:dyDescent="0.3">
      <c r="J52" s="213"/>
      <c r="K52" s="213"/>
    </row>
    <row r="53" spans="1:11" x14ac:dyDescent="0.25">
      <c r="A53" s="180" t="s">
        <v>117</v>
      </c>
      <c r="B53" s="171" t="s">
        <v>49</v>
      </c>
      <c r="C53" s="175" t="s">
        <v>115</v>
      </c>
      <c r="J53" s="213"/>
      <c r="K53" s="213"/>
    </row>
    <row r="54" spans="1:11" x14ac:dyDescent="0.25">
      <c r="A54" s="4" t="s">
        <v>3</v>
      </c>
      <c r="B54" s="9">
        <f>'Customer Contact Center'!F5</f>
        <v>0.92011826766679761</v>
      </c>
      <c r="C54" s="176">
        <f>B54*$C$59</f>
        <v>5336.6859524674264</v>
      </c>
      <c r="E54" s="70"/>
      <c r="J54" s="213"/>
      <c r="K54" s="213"/>
    </row>
    <row r="55" spans="1:11" x14ac:dyDescent="0.25">
      <c r="A55" s="4" t="s">
        <v>4</v>
      </c>
      <c r="B55" s="9">
        <f>'Customer Contact Center'!F6</f>
        <v>6.4025704752646045E-2</v>
      </c>
      <c r="C55" s="176">
        <f>B55*$C$59</f>
        <v>371.34908756534708</v>
      </c>
      <c r="J55" s="213"/>
      <c r="K55" s="213"/>
    </row>
    <row r="56" spans="1:11" x14ac:dyDescent="0.25">
      <c r="A56" s="4" t="s">
        <v>5</v>
      </c>
      <c r="B56" s="9">
        <f>'Customer Contact Center'!F7</f>
        <v>1.094156543279654E-2</v>
      </c>
      <c r="C56" s="176">
        <f>B56*$C$59</f>
        <v>63.461079510219932</v>
      </c>
      <c r="J56" s="213"/>
      <c r="K56" s="213"/>
    </row>
    <row r="57" spans="1:11" x14ac:dyDescent="0.25">
      <c r="A57" s="4" t="s">
        <v>6</v>
      </c>
      <c r="B57" s="9">
        <f>'Customer Contact Center'!F8</f>
        <v>1.993396961420031E-3</v>
      </c>
      <c r="C57" s="176">
        <f>B57*$C$59</f>
        <v>11.56170237623618</v>
      </c>
      <c r="J57" s="213"/>
      <c r="K57" s="213"/>
    </row>
    <row r="58" spans="1:11" x14ac:dyDescent="0.25">
      <c r="A58" s="4" t="s">
        <v>7</v>
      </c>
      <c r="B58" s="108">
        <f>'Customer Contact Center'!F9</f>
        <v>2.9210651863397176E-3</v>
      </c>
      <c r="C58" s="177">
        <f>B58*$C$59</f>
        <v>16.942178080770361</v>
      </c>
      <c r="J58" s="213"/>
      <c r="K58" s="213"/>
    </row>
    <row r="59" spans="1:11" ht="15.75" thickBot="1" x14ac:dyDescent="0.3">
      <c r="A59" s="96"/>
      <c r="B59" s="181">
        <f>SUM(B54:B58)</f>
        <v>0.99999999999999989</v>
      </c>
      <c r="C59" s="179">
        <f>'2016 Adjusted Costs'!B12</f>
        <v>5800</v>
      </c>
      <c r="E59" s="119">
        <f>SUM(C54:C58)-C59</f>
        <v>0</v>
      </c>
      <c r="J59" s="213"/>
      <c r="K59" s="213"/>
    </row>
    <row r="60" spans="1:11" ht="15.75" thickBot="1" x14ac:dyDescent="0.3">
      <c r="J60" s="213"/>
      <c r="K60" s="213"/>
    </row>
    <row r="61" spans="1:11" x14ac:dyDescent="0.25">
      <c r="A61" s="180" t="s">
        <v>118</v>
      </c>
      <c r="B61" s="171" t="s">
        <v>49</v>
      </c>
      <c r="C61" s="175" t="s">
        <v>115</v>
      </c>
      <c r="J61" s="213"/>
      <c r="K61" s="213"/>
    </row>
    <row r="62" spans="1:11" x14ac:dyDescent="0.25">
      <c r="A62" s="4" t="s">
        <v>3</v>
      </c>
      <c r="B62" s="9">
        <f>'Customer Contact Center'!F5</f>
        <v>0.92011826766679761</v>
      </c>
      <c r="C62" s="176">
        <f>B62*$C$67</f>
        <v>1666.3341827445704</v>
      </c>
      <c r="E62" s="70"/>
      <c r="J62" s="213"/>
      <c r="K62" s="213"/>
    </row>
    <row r="63" spans="1:11" x14ac:dyDescent="0.25">
      <c r="A63" s="4" t="s">
        <v>4</v>
      </c>
      <c r="B63" s="9">
        <f>'Customer Contact Center'!F6</f>
        <v>6.4025704752646045E-2</v>
      </c>
      <c r="C63" s="176">
        <f>B63*$C$67</f>
        <v>115.95055130704199</v>
      </c>
      <c r="J63" s="213"/>
      <c r="K63" s="213"/>
    </row>
    <row r="64" spans="1:11" x14ac:dyDescent="0.25">
      <c r="A64" s="4" t="s">
        <v>5</v>
      </c>
      <c r="B64" s="9">
        <f>'Customer Contact Center'!F7</f>
        <v>1.094156543279654E-2</v>
      </c>
      <c r="C64" s="176">
        <f>B64*$C$67</f>
        <v>19.815174998794536</v>
      </c>
      <c r="J64" s="213"/>
      <c r="K64" s="213"/>
    </row>
    <row r="65" spans="1:11" x14ac:dyDescent="0.25">
      <c r="A65" s="4" t="s">
        <v>6</v>
      </c>
      <c r="B65" s="9">
        <f>'Customer Contact Center'!F8</f>
        <v>1.993396961420031E-3</v>
      </c>
      <c r="C65" s="176">
        <f>B65*$C$67</f>
        <v>3.6100418971316759</v>
      </c>
      <c r="J65" s="213"/>
      <c r="K65" s="213"/>
    </row>
    <row r="66" spans="1:11" x14ac:dyDescent="0.25">
      <c r="A66" s="4" t="s">
        <v>7</v>
      </c>
      <c r="B66" s="108">
        <f>'Customer Contact Center'!F9</f>
        <v>2.9210651863397176E-3</v>
      </c>
      <c r="C66" s="177">
        <f>B66*$C$67</f>
        <v>5.2900490524612289</v>
      </c>
      <c r="J66" s="213"/>
      <c r="K66" s="213"/>
    </row>
    <row r="67" spans="1:11" ht="15.75" thickBot="1" x14ac:dyDescent="0.3">
      <c r="A67" s="96"/>
      <c r="B67" s="181">
        <f>SUM(B62:B66)</f>
        <v>0.99999999999999989</v>
      </c>
      <c r="C67" s="179">
        <f>'2016 Adjusted Costs'!B13</f>
        <v>1811</v>
      </c>
      <c r="E67" s="119">
        <f>SUM(C62:C66)-C67</f>
        <v>0</v>
      </c>
      <c r="J67" s="213"/>
      <c r="K67" s="213"/>
    </row>
    <row r="68" spans="1:11" ht="15.75" thickBot="1" x14ac:dyDescent="0.3">
      <c r="J68" s="213"/>
      <c r="K68" s="213"/>
    </row>
    <row r="69" spans="1:11" x14ac:dyDescent="0.25">
      <c r="A69" s="180" t="s">
        <v>119</v>
      </c>
      <c r="B69" s="171" t="s">
        <v>49</v>
      </c>
      <c r="C69" s="175" t="s">
        <v>115</v>
      </c>
      <c r="J69" s="213"/>
      <c r="K69" s="213"/>
    </row>
    <row r="70" spans="1:11" x14ac:dyDescent="0.25">
      <c r="A70" s="4" t="s">
        <v>3</v>
      </c>
      <c r="B70" s="11">
        <f>'Residential Services'!F5</f>
        <v>0.92011826766679761</v>
      </c>
      <c r="C70" s="176">
        <f>B70*$C$75</f>
        <v>4231.623912999602</v>
      </c>
      <c r="J70" s="213"/>
      <c r="K70" s="213"/>
    </row>
    <row r="71" spans="1:11" x14ac:dyDescent="0.25">
      <c r="A71" s="4" t="s">
        <v>4</v>
      </c>
      <c r="B71" s="11">
        <f>'Residential Services'!F6</f>
        <v>6.4025704752646045E-2</v>
      </c>
      <c r="C71" s="176">
        <f>B71*$C$75</f>
        <v>294.45421615741918</v>
      </c>
      <c r="J71" s="213"/>
      <c r="K71" s="213"/>
    </row>
    <row r="72" spans="1:11" x14ac:dyDescent="0.25">
      <c r="A72" s="4" t="s">
        <v>40</v>
      </c>
      <c r="B72" s="11">
        <f>'Residential Services'!F7</f>
        <v>1.094156543279654E-2</v>
      </c>
      <c r="C72" s="176">
        <f>B72*$C$75</f>
        <v>50.320259425431288</v>
      </c>
      <c r="J72" s="213"/>
      <c r="K72" s="213"/>
    </row>
    <row r="73" spans="1:11" x14ac:dyDescent="0.25">
      <c r="A73" s="4" t="s">
        <v>6</v>
      </c>
      <c r="B73" s="11">
        <f>'Residential Services'!F8</f>
        <v>1.993396961420031E-3</v>
      </c>
      <c r="C73" s="176">
        <f>B73*$C$75</f>
        <v>9.1676326255707217</v>
      </c>
      <c r="J73" s="213"/>
      <c r="K73" s="213"/>
    </row>
    <row r="74" spans="1:11" x14ac:dyDescent="0.25">
      <c r="A74" s="4" t="s">
        <v>7</v>
      </c>
      <c r="B74" s="12">
        <f>'Residential Services'!F9</f>
        <v>2.9210651863397176E-3</v>
      </c>
      <c r="C74" s="177">
        <f>B74*$C$75</f>
        <v>13.433978791976362</v>
      </c>
      <c r="J74" s="213"/>
      <c r="K74" s="213"/>
    </row>
    <row r="75" spans="1:11" ht="15.75" thickBot="1" x14ac:dyDescent="0.3">
      <c r="A75" s="178" t="s">
        <v>8</v>
      </c>
      <c r="B75" s="15">
        <f>SUM(B70:B74)</f>
        <v>0.99999999999999989</v>
      </c>
      <c r="C75" s="179">
        <f>'2016 Adjusted Costs'!B14</f>
        <v>4599</v>
      </c>
      <c r="E75" s="119">
        <f>SUM(C70:C74)-C75</f>
        <v>0</v>
      </c>
      <c r="J75" s="213"/>
      <c r="K75" s="213"/>
    </row>
    <row r="76" spans="1:11" ht="15.75" thickBot="1" x14ac:dyDescent="0.3">
      <c r="J76" s="213"/>
      <c r="K76" s="213"/>
    </row>
    <row r="77" spans="1:11" x14ac:dyDescent="0.25">
      <c r="A77" s="180" t="s">
        <v>121</v>
      </c>
      <c r="B77" s="171" t="s">
        <v>49</v>
      </c>
      <c r="C77" s="175" t="s">
        <v>115</v>
      </c>
      <c r="J77" s="213"/>
      <c r="K77" s="213"/>
    </row>
    <row r="78" spans="1:11" x14ac:dyDescent="0.25">
      <c r="A78" s="4" t="s">
        <v>3</v>
      </c>
      <c r="B78" s="11">
        <f>'Business Services '!B4</f>
        <v>4.3173927301705675E-2</v>
      </c>
      <c r="C78" s="176">
        <f>B78*$C$83</f>
        <v>186.42501808876511</v>
      </c>
      <c r="J78" s="213"/>
      <c r="K78" s="213"/>
    </row>
    <row r="79" spans="1:11" x14ac:dyDescent="0.25">
      <c r="A79" s="4" t="s">
        <v>4</v>
      </c>
      <c r="B79" s="11">
        <f>'Business Services '!B5</f>
        <v>9.7607368069545813E-2</v>
      </c>
      <c r="C79" s="176">
        <f>B79*$C$83</f>
        <v>421.46861532429881</v>
      </c>
      <c r="J79" s="213"/>
      <c r="K79" s="213"/>
    </row>
    <row r="80" spans="1:11" x14ac:dyDescent="0.25">
      <c r="A80" s="4" t="s">
        <v>40</v>
      </c>
      <c r="B80" s="11">
        <f>'Business Services '!B6</f>
        <v>0.84373706789530989</v>
      </c>
      <c r="C80" s="176">
        <f>B80*$C$83</f>
        <v>3643.2566591719483</v>
      </c>
      <c r="J80" s="213"/>
      <c r="K80" s="213"/>
    </row>
    <row r="81" spans="1:11" x14ac:dyDescent="0.25">
      <c r="A81" s="4" t="s">
        <v>6</v>
      </c>
      <c r="B81" s="11">
        <f>'Business Services '!B7</f>
        <v>1.2193985058140079E-2</v>
      </c>
      <c r="C81" s="176">
        <f>B81*$C$83</f>
        <v>52.653627481048858</v>
      </c>
      <c r="J81" s="213"/>
      <c r="K81" s="213"/>
    </row>
    <row r="82" spans="1:11" x14ac:dyDescent="0.25">
      <c r="A82" s="4" t="s">
        <v>7</v>
      </c>
      <c r="B82" s="12">
        <f>'Business Services '!B8</f>
        <v>3.287651675298508E-3</v>
      </c>
      <c r="C82" s="177">
        <f>B82*$C$83</f>
        <v>14.196079933938957</v>
      </c>
      <c r="J82" s="213"/>
      <c r="K82" s="213"/>
    </row>
    <row r="83" spans="1:11" ht="15.75" thickBot="1" x14ac:dyDescent="0.3">
      <c r="A83" s="178" t="s">
        <v>8</v>
      </c>
      <c r="B83" s="15">
        <f>SUM(B78:B82)</f>
        <v>1</v>
      </c>
      <c r="C83" s="179">
        <f>'2016 Adjusted Costs'!B15</f>
        <v>4318</v>
      </c>
      <c r="E83" s="119">
        <f>SUM(C78:C82)-C83</f>
        <v>0</v>
      </c>
      <c r="J83" s="213"/>
      <c r="K83" s="213"/>
    </row>
    <row r="84" spans="1:11" ht="15.75" thickBot="1" x14ac:dyDescent="0.3">
      <c r="J84" s="213"/>
      <c r="K84" s="213"/>
    </row>
    <row r="85" spans="1:11" x14ac:dyDescent="0.25">
      <c r="A85" s="180" t="s">
        <v>123</v>
      </c>
      <c r="B85" s="171" t="s">
        <v>49</v>
      </c>
      <c r="C85" s="175" t="s">
        <v>115</v>
      </c>
      <c r="J85" s="213"/>
      <c r="K85" s="213"/>
    </row>
    <row r="86" spans="1:11" x14ac:dyDescent="0.25">
      <c r="A86" s="4" t="s">
        <v>3</v>
      </c>
      <c r="B86" s="11">
        <f>'Marketing, Research &amp; Analytics'!C5</f>
        <v>0.8908284634846152</v>
      </c>
      <c r="C86" s="176">
        <f>B86*$C$91</f>
        <v>4841.6526990388838</v>
      </c>
      <c r="J86" s="213"/>
      <c r="K86" s="213"/>
    </row>
    <row r="87" spans="1:11" x14ac:dyDescent="0.25">
      <c r="A87" s="4" t="s">
        <v>4</v>
      </c>
      <c r="B87" s="11">
        <f>'Marketing, Research &amp; Analytics'!C6</f>
        <v>8.7424947887550494E-2</v>
      </c>
      <c r="C87" s="176">
        <f>B87*$C$91</f>
        <v>475.15459176883695</v>
      </c>
      <c r="J87" s="213"/>
      <c r="K87" s="213"/>
    </row>
    <row r="88" spans="1:11" x14ac:dyDescent="0.25">
      <c r="A88" s="4" t="s">
        <v>40</v>
      </c>
      <c r="B88" s="11">
        <f>'Marketing, Research &amp; Analytics'!C7</f>
        <v>1.5026457985682262E-2</v>
      </c>
      <c r="C88" s="176">
        <f>B88*$C$91</f>
        <v>81.668799152183098</v>
      </c>
      <c r="J88" s="213"/>
      <c r="K88" s="213"/>
    </row>
    <row r="89" spans="1:11" x14ac:dyDescent="0.25">
      <c r="A89" s="4" t="s">
        <v>6</v>
      </c>
      <c r="B89" s="11">
        <f>'Marketing, Research &amp; Analytics'!C8</f>
        <v>2.724415352754877E-3</v>
      </c>
      <c r="C89" s="176">
        <f>B89*$C$91</f>
        <v>14.807197442222757</v>
      </c>
      <c r="J89" s="213"/>
      <c r="K89" s="213"/>
    </row>
    <row r="90" spans="1:11" x14ac:dyDescent="0.25">
      <c r="A90" s="4" t="s">
        <v>7</v>
      </c>
      <c r="B90" s="12">
        <f>'Marketing, Research &amp; Analytics'!C9</f>
        <v>3.995715289397175E-3</v>
      </c>
      <c r="C90" s="177">
        <f>B90*$C$91</f>
        <v>21.716712597873645</v>
      </c>
      <c r="J90" s="213"/>
      <c r="K90" s="213"/>
    </row>
    <row r="91" spans="1:11" ht="15.75" thickBot="1" x14ac:dyDescent="0.3">
      <c r="A91" s="178" t="s">
        <v>8</v>
      </c>
      <c r="B91" s="15">
        <f>SUM(B86:B90)</f>
        <v>1</v>
      </c>
      <c r="C91" s="179">
        <f>'2016 Adjusted Costs'!B16</f>
        <v>5435</v>
      </c>
      <c r="E91" s="119">
        <f>SUM(C86:C90)-C91</f>
        <v>0</v>
      </c>
      <c r="J91" s="213"/>
      <c r="K91" s="213"/>
    </row>
    <row r="92" spans="1:11" ht="15.75" thickBot="1" x14ac:dyDescent="0.3">
      <c r="J92" s="213"/>
      <c r="K92" s="213"/>
    </row>
    <row r="93" spans="1:11" x14ac:dyDescent="0.25">
      <c r="A93" s="180" t="s">
        <v>122</v>
      </c>
      <c r="B93" s="171" t="s">
        <v>49</v>
      </c>
      <c r="C93" s="175" t="s">
        <v>115</v>
      </c>
      <c r="J93" s="213"/>
      <c r="K93" s="213"/>
    </row>
    <row r="94" spans="1:11" x14ac:dyDescent="0.25">
      <c r="A94" s="4" t="s">
        <v>3</v>
      </c>
      <c r="B94" s="11">
        <f>'Customer Programs'!B4</f>
        <v>0.53327292602950305</v>
      </c>
      <c r="C94" s="176">
        <f>B94*$C$99</f>
        <v>2200.2840927977295</v>
      </c>
      <c r="J94" s="213"/>
      <c r="K94" s="213"/>
    </row>
    <row r="95" spans="1:11" x14ac:dyDescent="0.25">
      <c r="A95" s="4" t="s">
        <v>4</v>
      </c>
      <c r="B95" s="11">
        <f>'Customer Programs'!B5</f>
        <v>9.0805691989925608E-2</v>
      </c>
      <c r="C95" s="176">
        <f>B95*$C$99</f>
        <v>374.66428515043305</v>
      </c>
      <c r="J95" s="213"/>
      <c r="K95" s="213"/>
    </row>
    <row r="96" spans="1:11" x14ac:dyDescent="0.25">
      <c r="A96" s="4" t="s">
        <v>40</v>
      </c>
      <c r="B96" s="11">
        <f>'Customer Programs'!B6</f>
        <v>0.35900912642722765</v>
      </c>
      <c r="C96" s="176">
        <f>B96*$C$99</f>
        <v>1481.2716556387413</v>
      </c>
      <c r="J96" s="213"/>
      <c r="K96" s="213"/>
    </row>
    <row r="97" spans="1:11" x14ac:dyDescent="0.25">
      <c r="A97" s="4" t="s">
        <v>6</v>
      </c>
      <c r="B97" s="11">
        <f>'Customer Programs'!B7</f>
        <v>1.2693303926201507E-2</v>
      </c>
      <c r="C97" s="176">
        <f>B97*$C$99</f>
        <v>52.372571999507421</v>
      </c>
      <c r="J97" s="213"/>
      <c r="K97" s="213"/>
    </row>
    <row r="98" spans="1:11" x14ac:dyDescent="0.25">
      <c r="A98" s="4" t="s">
        <v>7</v>
      </c>
      <c r="B98" s="12">
        <f>'Customer Programs'!B8</f>
        <v>4.2189516271421215E-3</v>
      </c>
      <c r="C98" s="177">
        <f>B98*$C$99</f>
        <v>17.407394413588392</v>
      </c>
      <c r="J98" s="213"/>
      <c r="K98" s="213"/>
    </row>
    <row r="99" spans="1:11" ht="15.75" thickBot="1" x14ac:dyDescent="0.3">
      <c r="A99" s="178" t="s">
        <v>8</v>
      </c>
      <c r="B99" s="15">
        <f>SUM(B94:B98)</f>
        <v>1</v>
      </c>
      <c r="C99" s="179">
        <f>'2016 Adjusted Costs'!B17</f>
        <v>4126</v>
      </c>
      <c r="E99" s="119">
        <f>SUM(C94:C98)-C99</f>
        <v>0</v>
      </c>
      <c r="J99" s="213"/>
      <c r="K99" s="213"/>
    </row>
    <row r="100" spans="1:11" ht="15.75" thickBot="1" x14ac:dyDescent="0.3">
      <c r="J100" s="213"/>
      <c r="K100" s="213"/>
    </row>
    <row r="101" spans="1:11" x14ac:dyDescent="0.25">
      <c r="A101" s="180" t="s">
        <v>120</v>
      </c>
      <c r="B101" s="171" t="s">
        <v>49</v>
      </c>
      <c r="C101" s="175" t="s">
        <v>115</v>
      </c>
      <c r="J101" s="213"/>
      <c r="K101" s="213"/>
    </row>
    <row r="102" spans="1:11" x14ac:dyDescent="0.25">
      <c r="A102" s="4" t="s">
        <v>3</v>
      </c>
      <c r="B102" s="11">
        <f>C102/$C$107</f>
        <v>0.67563181757514934</v>
      </c>
      <c r="C102" s="176">
        <f>C6+C14+C22+C30+C38+C46+C54+C62+C70+C78+C86+C94</f>
        <v>32201.963689266766</v>
      </c>
      <c r="J102" s="213"/>
      <c r="K102" s="213"/>
    </row>
    <row r="103" spans="1:11" x14ac:dyDescent="0.25">
      <c r="A103" s="4" t="s">
        <v>4</v>
      </c>
      <c r="B103" s="11">
        <f t="shared" ref="B103:B106" si="3">C103/$C$107</f>
        <v>0.13883415237084754</v>
      </c>
      <c r="C103" s="176">
        <f>C7+C15+C23+C31+C39+C47+C55+C63+C71+C79+C87+C95</f>
        <v>6617.1133702993347</v>
      </c>
      <c r="J103" s="213"/>
      <c r="K103" s="213"/>
    </row>
    <row r="104" spans="1:11" x14ac:dyDescent="0.25">
      <c r="A104" s="4" t="s">
        <v>40</v>
      </c>
      <c r="B104" s="11">
        <f t="shared" si="3"/>
        <v>0.17036688108809328</v>
      </c>
      <c r="C104" s="176">
        <f>C8+C16+C24+C32+C40+C48+C56+C64+C72+C80+C88+C96</f>
        <v>8120.0262864207025</v>
      </c>
      <c r="J104" s="213"/>
      <c r="K104" s="213"/>
    </row>
    <row r="105" spans="1:11" x14ac:dyDescent="0.25">
      <c r="A105" s="4" t="s">
        <v>6</v>
      </c>
      <c r="B105" s="11">
        <f t="shared" si="3"/>
        <v>1.1777794717346354E-2</v>
      </c>
      <c r="C105" s="176">
        <f>C9+C17+C25+C33+C41+C49+C57+C65+C73+C81+C89+C97</f>
        <v>561.35325181816188</v>
      </c>
      <c r="J105" s="213"/>
      <c r="K105" s="213"/>
    </row>
    <row r="106" spans="1:11" x14ac:dyDescent="0.25">
      <c r="A106" s="4" t="s">
        <v>7</v>
      </c>
      <c r="B106" s="12">
        <f t="shared" si="3"/>
        <v>3.3893542485635168E-3</v>
      </c>
      <c r="C106" s="177">
        <f>C10+C18+C26+C34+C42+C50+C58+C66+C74+C82+C90+C98</f>
        <v>161.54340219503433</v>
      </c>
      <c r="J106" s="213"/>
      <c r="K106" s="213"/>
    </row>
    <row r="107" spans="1:11" ht="15.75" thickBot="1" x14ac:dyDescent="0.3">
      <c r="A107" s="178" t="s">
        <v>8</v>
      </c>
      <c r="B107" s="15">
        <f>SUM(B102:B106)</f>
        <v>1</v>
      </c>
      <c r="C107" s="179">
        <f>SUM(C102:C106)</f>
        <v>47662</v>
      </c>
      <c r="E107" s="119"/>
      <c r="J107" s="213"/>
      <c r="K107" s="213"/>
    </row>
    <row r="108" spans="1:11" ht="15.75" thickBot="1" x14ac:dyDescent="0.3">
      <c r="J108" s="213"/>
      <c r="K108" s="213"/>
    </row>
    <row r="109" spans="1:11" x14ac:dyDescent="0.25">
      <c r="A109" s="180" t="s">
        <v>124</v>
      </c>
      <c r="B109" s="171" t="s">
        <v>49</v>
      </c>
      <c r="C109" s="175" t="s">
        <v>115</v>
      </c>
      <c r="J109" s="213"/>
      <c r="K109" s="213"/>
    </row>
    <row r="110" spans="1:11" x14ac:dyDescent="0.25">
      <c r="A110" s="4" t="s">
        <v>3</v>
      </c>
      <c r="B110" s="11">
        <f>B102</f>
        <v>0.67563181757514934</v>
      </c>
      <c r="C110" s="176">
        <f>B110*$C$115</f>
        <v>1506.6589531925831</v>
      </c>
      <c r="J110" s="213"/>
      <c r="K110" s="213"/>
    </row>
    <row r="111" spans="1:11" x14ac:dyDescent="0.25">
      <c r="A111" s="4" t="s">
        <v>4</v>
      </c>
      <c r="B111" s="11">
        <f t="shared" ref="B111:B114" si="4">B103</f>
        <v>0.13883415237084754</v>
      </c>
      <c r="C111" s="176">
        <f>B111*$C$115</f>
        <v>309.60015978698999</v>
      </c>
      <c r="J111" s="213"/>
      <c r="K111" s="213"/>
    </row>
    <row r="112" spans="1:11" x14ac:dyDescent="0.25">
      <c r="A112" s="4" t="s">
        <v>40</v>
      </c>
      <c r="B112" s="11">
        <f t="shared" si="4"/>
        <v>0.17036688108809328</v>
      </c>
      <c r="C112" s="176">
        <f>B112*$C$115</f>
        <v>379.91814482644804</v>
      </c>
      <c r="J112" s="213"/>
      <c r="K112" s="213"/>
    </row>
    <row r="113" spans="1:11" x14ac:dyDescent="0.25">
      <c r="A113" s="4" t="s">
        <v>6</v>
      </c>
      <c r="B113" s="11">
        <f t="shared" si="4"/>
        <v>1.1777794717346354E-2</v>
      </c>
      <c r="C113" s="176">
        <f>B113*$C$115</f>
        <v>26.264482219682368</v>
      </c>
      <c r="J113" s="213"/>
      <c r="K113" s="213"/>
    </row>
    <row r="114" spans="1:11" x14ac:dyDescent="0.25">
      <c r="A114" s="4" t="s">
        <v>7</v>
      </c>
      <c r="B114" s="12">
        <f t="shared" si="4"/>
        <v>3.3893542485635168E-3</v>
      </c>
      <c r="C114" s="177">
        <f>B114*$C$115</f>
        <v>7.5582599742966421</v>
      </c>
      <c r="J114" s="213"/>
      <c r="K114" s="213"/>
    </row>
    <row r="115" spans="1:11" ht="15.75" thickBot="1" x14ac:dyDescent="0.3">
      <c r="A115" s="178" t="s">
        <v>8</v>
      </c>
      <c r="B115" s="15">
        <f>SUM(B110:B114)</f>
        <v>1</v>
      </c>
      <c r="C115" s="179">
        <f>'2016 Adjusted Costs'!B18</f>
        <v>2230</v>
      </c>
      <c r="J115" s="213"/>
      <c r="K115" s="213"/>
    </row>
    <row r="116" spans="1:11" ht="15.75" thickBot="1" x14ac:dyDescent="0.3">
      <c r="J116" s="213"/>
      <c r="K116" s="213"/>
    </row>
    <row r="117" spans="1:11" x14ac:dyDescent="0.25">
      <c r="A117" s="180" t="s">
        <v>125</v>
      </c>
      <c r="B117" s="171" t="s">
        <v>49</v>
      </c>
      <c r="C117" s="175" t="s">
        <v>115</v>
      </c>
      <c r="J117" s="213"/>
      <c r="K117" s="213"/>
    </row>
    <row r="118" spans="1:11" x14ac:dyDescent="0.25">
      <c r="A118" s="4" t="s">
        <v>3</v>
      </c>
      <c r="B118" s="11">
        <f>B102</f>
        <v>0.67563181757514934</v>
      </c>
      <c r="C118" s="176">
        <f>B118*$C$123</f>
        <v>183.09622256286548</v>
      </c>
      <c r="J118" s="213"/>
      <c r="K118" s="213"/>
    </row>
    <row r="119" spans="1:11" x14ac:dyDescent="0.25">
      <c r="A119" s="4" t="s">
        <v>4</v>
      </c>
      <c r="B119" s="11">
        <f>B103</f>
        <v>0.13883415237084754</v>
      </c>
      <c r="C119" s="176">
        <f t="shared" ref="C119:C122" si="5">B119*$C$123</f>
        <v>37.624055292499683</v>
      </c>
      <c r="J119" s="213"/>
      <c r="K119" s="213"/>
    </row>
    <row r="120" spans="1:11" x14ac:dyDescent="0.25">
      <c r="A120" s="4" t="s">
        <v>40</v>
      </c>
      <c r="B120" s="11">
        <f>B104</f>
        <v>0.17036688108809328</v>
      </c>
      <c r="C120" s="176">
        <f t="shared" si="5"/>
        <v>46.169424774873278</v>
      </c>
      <c r="J120" s="213"/>
      <c r="K120" s="213"/>
    </row>
    <row r="121" spans="1:11" x14ac:dyDescent="0.25">
      <c r="A121" s="4" t="s">
        <v>6</v>
      </c>
      <c r="B121" s="11">
        <f>B105</f>
        <v>1.1777794717346354E-2</v>
      </c>
      <c r="C121" s="176">
        <f t="shared" si="5"/>
        <v>3.1917823684008617</v>
      </c>
      <c r="J121" s="213"/>
      <c r="K121" s="213"/>
    </row>
    <row r="122" spans="1:11" x14ac:dyDescent="0.25">
      <c r="A122" s="4" t="s">
        <v>7</v>
      </c>
      <c r="B122" s="12">
        <f>B106</f>
        <v>3.3893542485635168E-3</v>
      </c>
      <c r="C122" s="177">
        <f t="shared" si="5"/>
        <v>0.91851500136071307</v>
      </c>
      <c r="J122" s="213"/>
      <c r="K122" s="213"/>
    </row>
    <row r="123" spans="1:11" ht="15.75" thickBot="1" x14ac:dyDescent="0.3">
      <c r="A123" s="178" t="s">
        <v>8</v>
      </c>
      <c r="B123" s="15">
        <f>SUM(B118:B122)</f>
        <v>1</v>
      </c>
      <c r="C123" s="179">
        <f>'2016 Adjusted Costs'!B19</f>
        <v>271</v>
      </c>
      <c r="E123" s="119">
        <f>SUM(C118:C122)-C123</f>
        <v>0</v>
      </c>
      <c r="J123" s="213"/>
      <c r="K123" s="213"/>
    </row>
    <row r="124" spans="1:11" ht="15.75" thickBot="1" x14ac:dyDescent="0.3">
      <c r="J124" s="213"/>
      <c r="K124" s="213"/>
    </row>
    <row r="125" spans="1:11" x14ac:dyDescent="0.25">
      <c r="A125" s="174" t="s">
        <v>126</v>
      </c>
      <c r="B125" s="172" t="s">
        <v>49</v>
      </c>
      <c r="C125" s="175" t="s">
        <v>115</v>
      </c>
      <c r="J125" s="213"/>
      <c r="K125" s="213"/>
    </row>
    <row r="126" spans="1:11" x14ac:dyDescent="0.25">
      <c r="A126" s="4" t="s">
        <v>3</v>
      </c>
      <c r="B126" s="11">
        <f>C126/$C$131</f>
        <v>0.67563181757514934</v>
      </c>
      <c r="C126" s="176">
        <f>C102+C110+C118</f>
        <v>33891.718865022216</v>
      </c>
      <c r="F126" s="182"/>
      <c r="G126" s="183"/>
      <c r="H126" s="183"/>
      <c r="J126" s="213"/>
      <c r="K126" s="213"/>
    </row>
    <row r="127" spans="1:11" x14ac:dyDescent="0.25">
      <c r="A127" s="4" t="s">
        <v>4</v>
      </c>
      <c r="B127" s="11">
        <f>C127/$C$131</f>
        <v>0.13883415237084754</v>
      </c>
      <c r="C127" s="176">
        <f t="shared" ref="C127:C130" si="6">C103+C111+C119</f>
        <v>6964.3375853788248</v>
      </c>
      <c r="F127" s="182"/>
      <c r="G127" s="183"/>
      <c r="H127" s="183"/>
      <c r="J127" s="213"/>
      <c r="K127" s="213"/>
    </row>
    <row r="128" spans="1:11" x14ac:dyDescent="0.25">
      <c r="A128" s="4" t="s">
        <v>40</v>
      </c>
      <c r="B128" s="11">
        <f>C128/$C$131</f>
        <v>0.17036688108809325</v>
      </c>
      <c r="C128" s="176">
        <f t="shared" si="6"/>
        <v>8546.1138560220224</v>
      </c>
      <c r="J128" s="213"/>
      <c r="K128" s="213"/>
    </row>
    <row r="129" spans="1:11" x14ac:dyDescent="0.25">
      <c r="A129" s="4" t="s">
        <v>6</v>
      </c>
      <c r="B129" s="11">
        <f>C129/$C$131</f>
        <v>1.1777794717346352E-2</v>
      </c>
      <c r="C129" s="176">
        <f t="shared" si="6"/>
        <v>590.80951640624505</v>
      </c>
      <c r="J129" s="213"/>
      <c r="K129" s="213"/>
    </row>
    <row r="130" spans="1:11" x14ac:dyDescent="0.25">
      <c r="A130" s="4" t="s">
        <v>7</v>
      </c>
      <c r="B130" s="12">
        <f>C130/$C$131</f>
        <v>3.3893542485635164E-3</v>
      </c>
      <c r="C130" s="177">
        <f t="shared" si="6"/>
        <v>170.02017717069168</v>
      </c>
      <c r="J130" s="213"/>
      <c r="K130" s="213"/>
    </row>
    <row r="131" spans="1:11" ht="15.75" thickBot="1" x14ac:dyDescent="0.3">
      <c r="A131" s="178" t="s">
        <v>8</v>
      </c>
      <c r="B131" s="15">
        <f>SUM(B126:B130)</f>
        <v>1</v>
      </c>
      <c r="C131" s="179">
        <f>SUM(C126:C130)</f>
        <v>50163</v>
      </c>
      <c r="E131" s="119">
        <f>SUM(C126:C130)-C131</f>
        <v>0</v>
      </c>
      <c r="J131" s="213"/>
      <c r="K131" s="213"/>
    </row>
  </sheetData>
  <mergeCells count="2">
    <mergeCell ref="A1:D1"/>
    <mergeCell ref="A2:D2"/>
  </mergeCells>
  <pageMargins left="0.7" right="0.7" top="0.75" bottom="0.75" header="0.3" footer="0.3"/>
  <pageSetup scale="69" orientation="portrait" r:id="rId1"/>
  <rowBreaks count="1" manualBreakCount="1">
    <brk id="67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H10"/>
  <sheetViews>
    <sheetView zoomScaleNormal="100" workbookViewId="0">
      <selection activeCell="H5" sqref="H5:H10"/>
    </sheetView>
  </sheetViews>
  <sheetFormatPr defaultRowHeight="15" x14ac:dyDescent="0.25"/>
  <cols>
    <col min="1" max="1" width="59.42578125" customWidth="1"/>
    <col min="2" max="4" width="9.140625" bestFit="1" customWidth="1"/>
    <col min="5" max="6" width="10" bestFit="1" customWidth="1"/>
  </cols>
  <sheetData>
    <row r="1" spans="1:8" x14ac:dyDescent="0.25">
      <c r="A1" s="246" t="s">
        <v>53</v>
      </c>
      <c r="B1" s="247"/>
      <c r="C1" s="247"/>
      <c r="D1" s="247"/>
      <c r="E1" s="247"/>
      <c r="F1" s="248"/>
    </row>
    <row r="2" spans="1:8" x14ac:dyDescent="0.25">
      <c r="A2" s="1"/>
      <c r="B2" s="2"/>
      <c r="C2" s="2"/>
      <c r="D2" s="2"/>
      <c r="E2" s="2"/>
      <c r="F2" s="83"/>
    </row>
    <row r="3" spans="1:8" x14ac:dyDescent="0.25">
      <c r="A3" s="4"/>
      <c r="B3" s="5"/>
      <c r="C3" s="5"/>
      <c r="D3" s="5"/>
      <c r="E3" s="5"/>
      <c r="F3" s="6" t="s">
        <v>1</v>
      </c>
    </row>
    <row r="4" spans="1:8" x14ac:dyDescent="0.25">
      <c r="A4" s="7"/>
      <c r="B4" s="2">
        <f>'Customer Contact Center'!B4</f>
        <v>2014</v>
      </c>
      <c r="C4" s="2">
        <f>'Customer Contact Center'!C4</f>
        <v>2015</v>
      </c>
      <c r="D4" s="2">
        <f>'Customer Contact Center'!D4</f>
        <v>2016</v>
      </c>
      <c r="E4" s="2">
        <f>'Customer Contact Center'!E4</f>
        <v>2017</v>
      </c>
      <c r="F4" s="3" t="s">
        <v>2</v>
      </c>
    </row>
    <row r="5" spans="1:8" x14ac:dyDescent="0.25">
      <c r="A5" s="8" t="s">
        <v>3</v>
      </c>
      <c r="B5" s="9">
        <f>'Customer Contact Center'!B5</f>
        <v>0.9270315389679058</v>
      </c>
      <c r="C5" s="9">
        <f>'Customer Contact Center'!C5</f>
        <v>0.92264466890313679</v>
      </c>
      <c r="D5" s="9">
        <f>'Customer Contact Center'!D5</f>
        <v>0.91162575104762633</v>
      </c>
      <c r="E5" s="9">
        <f>'Customer Contact Center'!E5</f>
        <v>0.91917111174852173</v>
      </c>
      <c r="F5" s="10">
        <f>AVERAGE(B5,C5,D5,E5)</f>
        <v>0.92011826766679761</v>
      </c>
      <c r="H5" s="213"/>
    </row>
    <row r="6" spans="1:8" x14ac:dyDescent="0.25">
      <c r="A6" s="8" t="s">
        <v>4</v>
      </c>
      <c r="B6" s="9">
        <f>'Customer Contact Center'!B6</f>
        <v>5.7404053407552016E-2</v>
      </c>
      <c r="C6" s="9">
        <f>'Customer Contact Center'!C6</f>
        <v>6.0660035661869713E-2</v>
      </c>
      <c r="D6" s="9">
        <f>'Customer Contact Center'!D6</f>
        <v>7.1828685858997807E-2</v>
      </c>
      <c r="E6" s="9">
        <f>'Customer Contact Center'!E6</f>
        <v>6.6210044082164632E-2</v>
      </c>
      <c r="F6" s="10">
        <f t="shared" ref="F6:F9" si="0">AVERAGE(B6,C6,D6,E6)</f>
        <v>6.4025704752646045E-2</v>
      </c>
      <c r="H6" s="213"/>
    </row>
    <row r="7" spans="1:8" x14ac:dyDescent="0.25">
      <c r="A7" s="8" t="s">
        <v>5</v>
      </c>
      <c r="B7" s="9">
        <f>'Customer Contact Center'!B7</f>
        <v>1.0991397792778168E-2</v>
      </c>
      <c r="C7" s="9">
        <f>'Customer Contact Center'!C7</f>
        <v>1.1883415852757803E-2</v>
      </c>
      <c r="D7" s="9">
        <f>'Customer Contact Center'!D7</f>
        <v>1.1131720803855773E-2</v>
      </c>
      <c r="E7" s="9">
        <f>'Customer Contact Center'!E7</f>
        <v>9.759727281794417E-3</v>
      </c>
      <c r="F7" s="10">
        <f t="shared" si="0"/>
        <v>1.094156543279654E-2</v>
      </c>
      <c r="H7" s="213"/>
    </row>
    <row r="8" spans="1:8" x14ac:dyDescent="0.25">
      <c r="A8" s="8" t="s">
        <v>6</v>
      </c>
      <c r="B8" s="9">
        <f>'Customer Contact Center'!B8</f>
        <v>1.825063462449209E-3</v>
      </c>
      <c r="C8" s="9">
        <f>'Customer Contact Center'!C8</f>
        <v>1.9486005602295292E-3</v>
      </c>
      <c r="D8" s="9">
        <f>'Customer Contact Center'!D8</f>
        <v>2.2112654505228512E-3</v>
      </c>
      <c r="E8" s="9">
        <f>'Customer Contact Center'!E8</f>
        <v>1.9886583724785353E-3</v>
      </c>
      <c r="F8" s="10">
        <f t="shared" si="0"/>
        <v>1.993396961420031E-3</v>
      </c>
      <c r="H8" s="213"/>
    </row>
    <row r="9" spans="1:8" x14ac:dyDescent="0.25">
      <c r="A9" s="8" t="s">
        <v>7</v>
      </c>
      <c r="B9" s="108">
        <f>'Customer Contact Center'!B9</f>
        <v>2.7479463693147752E-3</v>
      </c>
      <c r="C9" s="108">
        <f>'Customer Contact Center'!C9</f>
        <v>2.8632790220062118E-3</v>
      </c>
      <c r="D9" s="108">
        <f>'Customer Contact Center'!D9</f>
        <v>3.2025768389972358E-3</v>
      </c>
      <c r="E9" s="108">
        <f>'Customer Contact Center'!E9</f>
        <v>2.8704585150406492E-3</v>
      </c>
      <c r="F9" s="13">
        <f t="shared" si="0"/>
        <v>2.9210651863397176E-3</v>
      </c>
      <c r="H9" s="213"/>
    </row>
    <row r="10" spans="1:8" ht="15.75" thickBot="1" x14ac:dyDescent="0.3">
      <c r="A10" s="14" t="s">
        <v>8</v>
      </c>
      <c r="B10" s="15">
        <f>SUM(B5:B9)</f>
        <v>1</v>
      </c>
      <c r="C10" s="15">
        <f>SUM(C5:C9)</f>
        <v>1</v>
      </c>
      <c r="D10" s="15">
        <f>SUM(D5:D9)</f>
        <v>1</v>
      </c>
      <c r="E10" s="15">
        <f>SUM(E5:E9)</f>
        <v>1</v>
      </c>
      <c r="F10" s="16">
        <f>SUM(F5:F9)</f>
        <v>0.99999999999999989</v>
      </c>
      <c r="H10" s="213"/>
    </row>
  </sheetData>
  <mergeCells count="1">
    <mergeCell ref="A1:F1"/>
  </mergeCells>
  <printOptions horizontalCentered="1"/>
  <pageMargins left="0.7" right="0.7" top="0.75" bottom="0.75" header="0.3" footer="0.3"/>
  <pageSetup scale="7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O24"/>
  <sheetViews>
    <sheetView zoomScaleNormal="100" workbookViewId="0">
      <selection activeCell="B15" sqref="B15"/>
    </sheetView>
  </sheetViews>
  <sheetFormatPr defaultRowHeight="15" x14ac:dyDescent="0.25"/>
  <cols>
    <col min="1" max="1" width="52.7109375" customWidth="1"/>
    <col min="2" max="3" width="15.5703125" customWidth="1"/>
    <col min="4" max="4" width="15.85546875" customWidth="1"/>
    <col min="5" max="6" width="15.5703125" customWidth="1"/>
    <col min="7" max="7" width="7.28515625" customWidth="1"/>
    <col min="8" max="8" width="15.28515625" bestFit="1" customWidth="1"/>
    <col min="10" max="10" width="7.140625" customWidth="1"/>
    <col min="11" max="11" width="15.28515625" bestFit="1" customWidth="1"/>
    <col min="13" max="13" width="7.140625" customWidth="1"/>
    <col min="14" max="14" width="15.28515625" bestFit="1" customWidth="1"/>
  </cols>
  <sheetData>
    <row r="1" spans="1:15" x14ac:dyDescent="0.25">
      <c r="A1" s="221" t="s">
        <v>47</v>
      </c>
      <c r="B1" s="222"/>
      <c r="C1" s="82"/>
      <c r="D1" s="82"/>
      <c r="E1" s="82"/>
      <c r="G1" s="218"/>
      <c r="H1" s="218"/>
      <c r="I1" s="218"/>
      <c r="J1" s="218"/>
      <c r="K1" s="218"/>
    </row>
    <row r="2" spans="1:15" x14ac:dyDescent="0.25">
      <c r="A2" s="4"/>
      <c r="B2" s="83"/>
      <c r="C2" s="5"/>
      <c r="D2" s="5"/>
      <c r="E2" s="5"/>
      <c r="G2" s="5"/>
      <c r="H2" s="5"/>
      <c r="I2" s="5"/>
      <c r="J2" s="5"/>
      <c r="K2" s="5"/>
    </row>
    <row r="3" spans="1:15" x14ac:dyDescent="0.25">
      <c r="A3" s="4"/>
      <c r="B3" s="3" t="s">
        <v>2</v>
      </c>
      <c r="C3" s="2"/>
      <c r="D3" s="2"/>
      <c r="E3" s="5"/>
      <c r="G3" s="5"/>
      <c r="H3" s="84"/>
      <c r="I3" s="84"/>
      <c r="J3" s="84"/>
      <c r="K3" s="84"/>
    </row>
    <row r="4" spans="1:15" x14ac:dyDescent="0.25">
      <c r="A4" s="85" t="s">
        <v>3</v>
      </c>
      <c r="B4" s="94">
        <f>F15</f>
        <v>4.3173927301705675E-2</v>
      </c>
      <c r="C4" s="86"/>
      <c r="D4" s="86"/>
      <c r="E4" s="5"/>
      <c r="G4" s="5"/>
      <c r="H4" s="86"/>
      <c r="I4" s="86"/>
      <c r="J4" s="86"/>
      <c r="K4" s="86"/>
    </row>
    <row r="5" spans="1:15" x14ac:dyDescent="0.25">
      <c r="A5" s="85" t="s">
        <v>4</v>
      </c>
      <c r="B5" s="94">
        <f t="shared" ref="B5:B8" si="0">F16</f>
        <v>9.7607368069545813E-2</v>
      </c>
      <c r="C5" s="86"/>
      <c r="D5" s="86"/>
      <c r="E5" s="5"/>
      <c r="G5" s="87"/>
      <c r="H5" s="86"/>
      <c r="I5" s="86"/>
      <c r="J5" s="86"/>
      <c r="K5" s="86"/>
    </row>
    <row r="6" spans="1:15" x14ac:dyDescent="0.25">
      <c r="A6" s="85" t="s">
        <v>40</v>
      </c>
      <c r="B6" s="94">
        <f t="shared" si="0"/>
        <v>0.84373706789530989</v>
      </c>
      <c r="C6" s="86"/>
      <c r="D6" s="86"/>
      <c r="E6" s="5"/>
      <c r="G6" s="87"/>
      <c r="H6" s="86"/>
      <c r="I6" s="86"/>
      <c r="J6" s="86"/>
      <c r="K6" s="86"/>
    </row>
    <row r="7" spans="1:15" x14ac:dyDescent="0.25">
      <c r="A7" s="85" t="s">
        <v>6</v>
      </c>
      <c r="B7" s="94">
        <f t="shared" si="0"/>
        <v>1.2193985058140079E-2</v>
      </c>
      <c r="C7" s="86"/>
      <c r="D7" s="86"/>
      <c r="E7" s="5"/>
      <c r="G7" s="87"/>
      <c r="H7" s="86"/>
      <c r="I7" s="86"/>
      <c r="J7" s="86"/>
      <c r="K7" s="86"/>
    </row>
    <row r="8" spans="1:15" x14ac:dyDescent="0.25">
      <c r="A8" s="85" t="s">
        <v>7</v>
      </c>
      <c r="B8" s="95">
        <f t="shared" si="0"/>
        <v>3.287651675298508E-3</v>
      </c>
      <c r="C8" s="88"/>
      <c r="D8" s="88"/>
      <c r="E8" s="5"/>
      <c r="G8" s="87"/>
      <c r="H8" s="88"/>
      <c r="I8" s="88"/>
      <c r="J8" s="88"/>
      <c r="K8" s="88"/>
    </row>
    <row r="9" spans="1:15" ht="15.75" thickBot="1" x14ac:dyDescent="0.3">
      <c r="A9" s="89" t="s">
        <v>8</v>
      </c>
      <c r="B9" s="90">
        <f>SUM(B4:B8)</f>
        <v>1</v>
      </c>
      <c r="C9" s="87"/>
      <c r="D9" s="87"/>
      <c r="E9" s="5"/>
      <c r="G9" s="91"/>
      <c r="H9" s="87"/>
      <c r="I9" s="87"/>
      <c r="J9" s="87"/>
      <c r="K9" s="86"/>
    </row>
    <row r="12" spans="1:15" x14ac:dyDescent="0.25">
      <c r="A12" s="17" t="s">
        <v>46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9"/>
    </row>
    <row r="13" spans="1:15" x14ac:dyDescent="0.25">
      <c r="A13" s="20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2"/>
    </row>
    <row r="14" spans="1:15" x14ac:dyDescent="0.25">
      <c r="A14" s="23"/>
      <c r="B14" s="24">
        <v>2014</v>
      </c>
      <c r="C14" s="24">
        <v>2015</v>
      </c>
      <c r="D14" s="24">
        <v>2016</v>
      </c>
      <c r="E14" s="24">
        <v>2017</v>
      </c>
      <c r="F14" s="24" t="s">
        <v>1</v>
      </c>
      <c r="G14" s="21"/>
      <c r="H14" s="21"/>
      <c r="I14" s="21"/>
      <c r="J14" s="21"/>
      <c r="K14" s="21"/>
      <c r="L14" s="21"/>
      <c r="M14" s="21"/>
      <c r="N14" s="21"/>
      <c r="O14" s="22"/>
    </row>
    <row r="15" spans="1:15" x14ac:dyDescent="0.25">
      <c r="A15" s="209" t="s">
        <v>3</v>
      </c>
      <c r="B15" s="92">
        <v>6.2361912847752582E-2</v>
      </c>
      <c r="C15" s="92">
        <v>3.9369141165973266E-2</v>
      </c>
      <c r="D15" s="92">
        <v>3.4458325897195288E-2</v>
      </c>
      <c r="E15" s="210">
        <v>3.6506329295901571E-2</v>
      </c>
      <c r="F15" s="30">
        <f>AVERAGE(B15,C15,D15,E15)</f>
        <v>4.3173927301705675E-2</v>
      </c>
      <c r="G15" s="21"/>
      <c r="H15" s="21"/>
      <c r="I15" s="21"/>
      <c r="J15" s="21"/>
      <c r="K15" s="21"/>
      <c r="L15" s="21"/>
      <c r="M15" s="21"/>
      <c r="N15" s="21"/>
      <c r="O15" s="22"/>
    </row>
    <row r="16" spans="1:15" x14ac:dyDescent="0.25">
      <c r="A16" s="209" t="s">
        <v>4</v>
      </c>
      <c r="B16" s="92">
        <v>0.1048561410253108</v>
      </c>
      <c r="C16" s="92">
        <v>9.2857846819294154E-2</v>
      </c>
      <c r="D16" s="92">
        <v>0.11115159389600722</v>
      </c>
      <c r="E16" s="210">
        <v>8.1563890537571085E-2</v>
      </c>
      <c r="F16" s="30">
        <f t="shared" ref="F16:F19" si="1">AVERAGE(B16,C16,D16,E16)</f>
        <v>9.7607368069545813E-2</v>
      </c>
      <c r="G16" s="21"/>
      <c r="H16" s="21"/>
      <c r="I16" s="21"/>
      <c r="J16" s="21"/>
      <c r="K16" s="21"/>
      <c r="L16" s="21"/>
      <c r="M16" s="21"/>
      <c r="N16" s="21"/>
      <c r="O16" s="22"/>
    </row>
    <row r="17" spans="1:15" x14ac:dyDescent="0.25">
      <c r="A17" s="209" t="s">
        <v>40</v>
      </c>
      <c r="B17" s="92">
        <v>0.81317796304009438</v>
      </c>
      <c r="C17" s="92">
        <v>0.85174174819625548</v>
      </c>
      <c r="D17" s="92">
        <v>0.84063971377792945</v>
      </c>
      <c r="E17" s="210">
        <v>0.86938884656696047</v>
      </c>
      <c r="F17" s="30">
        <f t="shared" si="1"/>
        <v>0.84373706789530989</v>
      </c>
      <c r="G17" s="21"/>
      <c r="H17" s="21"/>
      <c r="I17" s="21"/>
      <c r="J17" s="21"/>
      <c r="K17" s="21"/>
      <c r="L17" s="21"/>
      <c r="M17" s="21"/>
      <c r="N17" s="21"/>
      <c r="O17" s="22"/>
    </row>
    <row r="18" spans="1:15" x14ac:dyDescent="0.25">
      <c r="A18" s="209" t="s">
        <v>6</v>
      </c>
      <c r="B18" s="92">
        <v>1.5308631100380728E-2</v>
      </c>
      <c r="C18" s="92">
        <v>1.2612436674754536E-2</v>
      </c>
      <c r="D18" s="92">
        <v>1.1051369988299618E-2</v>
      </c>
      <c r="E18" s="210">
        <v>9.8035024691254333E-3</v>
      </c>
      <c r="F18" s="30">
        <f t="shared" si="1"/>
        <v>1.2193985058140079E-2</v>
      </c>
      <c r="G18" s="21"/>
      <c r="H18" s="21"/>
      <c r="I18" s="21"/>
      <c r="J18" s="21"/>
      <c r="K18" s="21"/>
      <c r="L18" s="21"/>
      <c r="M18" s="21"/>
      <c r="N18" s="21"/>
      <c r="O18" s="22"/>
    </row>
    <row r="19" spans="1:15" x14ac:dyDescent="0.25">
      <c r="A19" s="209" t="s">
        <v>7</v>
      </c>
      <c r="B19" s="93">
        <v>4.2953519864615472E-3</v>
      </c>
      <c r="C19" s="93">
        <v>3.4188271437225227E-3</v>
      </c>
      <c r="D19" s="93">
        <v>2.6989964405685434E-3</v>
      </c>
      <c r="E19" s="211">
        <v>2.7374311304414183E-3</v>
      </c>
      <c r="F19" s="31">
        <f t="shared" si="1"/>
        <v>3.287651675298508E-3</v>
      </c>
      <c r="G19" s="21"/>
      <c r="H19" s="21"/>
      <c r="I19" s="21"/>
      <c r="J19" s="21"/>
      <c r="K19" s="21"/>
      <c r="L19" s="21"/>
      <c r="M19" s="21"/>
      <c r="N19" s="21"/>
      <c r="O19" s="22"/>
    </row>
    <row r="20" spans="1:15" x14ac:dyDescent="0.25">
      <c r="A20" s="25" t="s">
        <v>8</v>
      </c>
      <c r="B20" s="92">
        <f>SUM(B15:B19)</f>
        <v>1</v>
      </c>
      <c r="C20" s="92">
        <f t="shared" ref="C20:F20" si="2">SUM(C15:C19)</f>
        <v>1</v>
      </c>
      <c r="D20" s="92">
        <f t="shared" si="2"/>
        <v>1</v>
      </c>
      <c r="E20" s="92">
        <f t="shared" si="2"/>
        <v>1</v>
      </c>
      <c r="F20" s="92">
        <f t="shared" si="2"/>
        <v>1</v>
      </c>
      <c r="G20" s="21"/>
      <c r="H20" s="21"/>
      <c r="I20" s="21"/>
      <c r="J20" s="21"/>
      <c r="K20" s="21"/>
      <c r="L20" s="21"/>
      <c r="M20" s="21"/>
      <c r="N20" s="21"/>
      <c r="O20" s="22"/>
    </row>
    <row r="21" spans="1:15" x14ac:dyDescent="0.25">
      <c r="A21" s="25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2"/>
    </row>
    <row r="22" spans="1:15" ht="15.75" thickBot="1" x14ac:dyDescent="0.3">
      <c r="A22" s="25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2"/>
    </row>
    <row r="23" spans="1:15" x14ac:dyDescent="0.25">
      <c r="A23" s="212" t="s">
        <v>17</v>
      </c>
      <c r="B23" s="188"/>
      <c r="C23" s="188"/>
      <c r="D23" s="188"/>
      <c r="E23" s="188"/>
      <c r="F23" s="188"/>
      <c r="G23" s="188"/>
      <c r="H23" s="188"/>
      <c r="I23" s="188"/>
      <c r="J23" s="188"/>
      <c r="K23" s="188"/>
      <c r="L23" s="188"/>
      <c r="M23" s="188"/>
      <c r="N23" s="188"/>
      <c r="O23" s="189"/>
    </row>
    <row r="24" spans="1:15" ht="15.75" thickBot="1" x14ac:dyDescent="0.3">
      <c r="A24" s="196" t="s">
        <v>110</v>
      </c>
      <c r="B24" s="197"/>
      <c r="C24" s="197"/>
      <c r="D24" s="197"/>
      <c r="E24" s="197"/>
      <c r="F24" s="197"/>
      <c r="G24" s="197"/>
      <c r="H24" s="197"/>
      <c r="I24" s="197"/>
      <c r="J24" s="197"/>
      <c r="K24" s="197"/>
      <c r="L24" s="197"/>
      <c r="M24" s="197"/>
      <c r="N24" s="197"/>
      <c r="O24" s="198"/>
    </row>
  </sheetData>
  <mergeCells count="2">
    <mergeCell ref="A1:B1"/>
    <mergeCell ref="G1:K1"/>
  </mergeCells>
  <printOptions horizontalCentered="1"/>
  <pageMargins left="0.7" right="0.7" top="0.75" bottom="0.75" header="0.3" footer="0.3"/>
  <pageSetup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R46"/>
  <sheetViews>
    <sheetView topLeftCell="A9" zoomScaleNormal="100" workbookViewId="0">
      <selection activeCell="B23" sqref="B23"/>
    </sheetView>
  </sheetViews>
  <sheetFormatPr defaultRowHeight="15" x14ac:dyDescent="0.25"/>
  <cols>
    <col min="1" max="1" width="63.7109375" customWidth="1"/>
    <col min="2" max="2" width="12.7109375" customWidth="1"/>
    <col min="3" max="3" width="14.5703125" customWidth="1"/>
    <col min="5" max="5" width="10.5703125" bestFit="1" customWidth="1"/>
    <col min="8" max="8" width="10.5703125" bestFit="1" customWidth="1"/>
    <col min="11" max="11" width="10.5703125" bestFit="1" customWidth="1"/>
    <col min="14" max="15" width="12.7109375" customWidth="1"/>
    <col min="17" max="18" width="12.7109375" customWidth="1"/>
  </cols>
  <sheetData>
    <row r="1" spans="1:18" x14ac:dyDescent="0.25">
      <c r="A1" s="221" t="s">
        <v>78</v>
      </c>
      <c r="B1" s="251"/>
      <c r="C1" s="222"/>
    </row>
    <row r="2" spans="1:18" x14ac:dyDescent="0.25">
      <c r="A2" s="69"/>
      <c r="B2" s="125"/>
      <c r="C2" s="6"/>
    </row>
    <row r="3" spans="1:18" x14ac:dyDescent="0.25">
      <c r="A3" s="69"/>
      <c r="B3" s="125"/>
      <c r="C3" s="6" t="s">
        <v>1</v>
      </c>
    </row>
    <row r="4" spans="1:18" x14ac:dyDescent="0.25">
      <c r="A4" s="4"/>
      <c r="B4" s="2" t="s">
        <v>79</v>
      </c>
      <c r="C4" s="3" t="s">
        <v>2</v>
      </c>
    </row>
    <row r="5" spans="1:18" x14ac:dyDescent="0.25">
      <c r="A5" s="4" t="s">
        <v>3</v>
      </c>
      <c r="B5" s="91">
        <f>B17+B23*O26</f>
        <v>5540062.2144108219</v>
      </c>
      <c r="C5" s="10">
        <f>B5/$B$10</f>
        <v>0.8908284634846152</v>
      </c>
    </row>
    <row r="6" spans="1:18" x14ac:dyDescent="0.25">
      <c r="A6" s="4" t="s">
        <v>4</v>
      </c>
      <c r="B6" s="91">
        <f>$B$20*R27+$B$23*O27</f>
        <v>543695.75091267657</v>
      </c>
      <c r="C6" s="10">
        <f>B6/$B$10</f>
        <v>8.7424947887550494E-2</v>
      </c>
    </row>
    <row r="7" spans="1:18" x14ac:dyDescent="0.25">
      <c r="A7" s="4" t="s">
        <v>40</v>
      </c>
      <c r="B7" s="91">
        <f>$B$20*R28+$B$23*O28</f>
        <v>93449.542212957982</v>
      </c>
      <c r="C7" s="10">
        <f>B7/$B$10</f>
        <v>1.5026457985682262E-2</v>
      </c>
    </row>
    <row r="8" spans="1:18" x14ac:dyDescent="0.25">
      <c r="A8" s="4" t="s">
        <v>6</v>
      </c>
      <c r="B8" s="91">
        <f>$B$20*R29+$B$23*O29</f>
        <v>16943.13907878258</v>
      </c>
      <c r="C8" s="10">
        <f>B8/$B$10</f>
        <v>2.724415352754877E-3</v>
      </c>
    </row>
    <row r="9" spans="1:18" x14ac:dyDescent="0.25">
      <c r="A9" s="4" t="s">
        <v>7</v>
      </c>
      <c r="B9" s="91">
        <f>$B$20*R30+$B$23*O30</f>
        <v>24849.353384761031</v>
      </c>
      <c r="C9" s="13">
        <f>B9/$B$10</f>
        <v>3.995715289397175E-3</v>
      </c>
    </row>
    <row r="10" spans="1:18" ht="15.75" thickBot="1" x14ac:dyDescent="0.3">
      <c r="A10" s="96" t="s">
        <v>8</v>
      </c>
      <c r="B10" s="127">
        <f>SUM(B5:B9)</f>
        <v>6219000</v>
      </c>
      <c r="C10" s="16">
        <f>SUM(C5:C9)</f>
        <v>1</v>
      </c>
    </row>
    <row r="12" spans="1:18" x14ac:dyDescent="0.25">
      <c r="A12" s="17" t="s">
        <v>84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9"/>
    </row>
    <row r="13" spans="1:18" x14ac:dyDescent="0.25">
      <c r="A13" s="20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2"/>
    </row>
    <row r="14" spans="1:18" x14ac:dyDescent="0.25">
      <c r="A14" s="169" t="s">
        <v>85</v>
      </c>
      <c r="B14" s="207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2"/>
    </row>
    <row r="15" spans="1:18" x14ac:dyDescent="0.25">
      <c r="A15" s="169" t="s">
        <v>86</v>
      </c>
      <c r="B15" s="135">
        <v>475000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2"/>
    </row>
    <row r="16" spans="1:18" x14ac:dyDescent="0.25">
      <c r="A16" s="169" t="s">
        <v>87</v>
      </c>
      <c r="B16" s="136">
        <v>25000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2"/>
    </row>
    <row r="17" spans="1:18" x14ac:dyDescent="0.25">
      <c r="A17" s="169" t="s">
        <v>90</v>
      </c>
      <c r="B17" s="135">
        <f>B15+B16</f>
        <v>500000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2"/>
    </row>
    <row r="18" spans="1:18" x14ac:dyDescent="0.25">
      <c r="A18" s="20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2"/>
    </row>
    <row r="19" spans="1:18" x14ac:dyDescent="0.25">
      <c r="A19" s="169" t="s">
        <v>92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2"/>
    </row>
    <row r="20" spans="1:18" x14ac:dyDescent="0.25">
      <c r="A20" s="170" t="s">
        <v>89</v>
      </c>
      <c r="B20" s="135">
        <v>50000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2"/>
    </row>
    <row r="21" spans="1:18" x14ac:dyDescent="0.25">
      <c r="A21" s="169"/>
      <c r="B21" s="135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2"/>
    </row>
    <row r="22" spans="1:18" x14ac:dyDescent="0.25">
      <c r="A22" s="25" t="s">
        <v>88</v>
      </c>
      <c r="B22" s="128">
        <v>6219000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2"/>
    </row>
    <row r="23" spans="1:18" x14ac:dyDescent="0.25">
      <c r="A23" s="25" t="s">
        <v>80</v>
      </c>
      <c r="B23" s="128">
        <f>B22-B17-B20</f>
        <v>5669000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2"/>
    </row>
    <row r="24" spans="1:18" x14ac:dyDescent="0.25">
      <c r="A24" s="25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2"/>
    </row>
    <row r="25" spans="1:18" x14ac:dyDescent="0.25">
      <c r="A25" s="32" t="s">
        <v>81</v>
      </c>
      <c r="B25" s="249">
        <v>2014</v>
      </c>
      <c r="C25" s="249"/>
      <c r="D25" s="21"/>
      <c r="E25" s="249">
        <v>2015</v>
      </c>
      <c r="F25" s="249"/>
      <c r="G25" s="24"/>
      <c r="H25" s="249">
        <v>2016</v>
      </c>
      <c r="I25" s="249"/>
      <c r="J25" s="21"/>
      <c r="K25" s="249">
        <v>2017</v>
      </c>
      <c r="L25" s="249"/>
      <c r="M25" s="21"/>
      <c r="N25" s="249" t="s">
        <v>91</v>
      </c>
      <c r="O25" s="249"/>
      <c r="P25" s="21"/>
      <c r="Q25" s="249" t="s">
        <v>82</v>
      </c>
      <c r="R25" s="250"/>
    </row>
    <row r="26" spans="1:18" x14ac:dyDescent="0.25">
      <c r="A26" s="79" t="s">
        <v>3</v>
      </c>
      <c r="B26" s="33">
        <v>1256090.8333333333</v>
      </c>
      <c r="C26" s="30">
        <f>B26/$B$31</f>
        <v>0.88899244251824994</v>
      </c>
      <c r="D26" s="21"/>
      <c r="E26" s="33">
        <v>1264243.75</v>
      </c>
      <c r="F26" s="30">
        <f>E26/$E$31</f>
        <v>0.88916795716124564</v>
      </c>
      <c r="G26" s="24"/>
      <c r="H26" s="33">
        <v>1271637.9166666667</v>
      </c>
      <c r="I26" s="30">
        <f>H26/$H$31</f>
        <v>0.88914893878607204</v>
      </c>
      <c r="J26" s="21"/>
      <c r="K26" s="33">
        <v>1280858.4166666667</v>
      </c>
      <c r="L26" s="30">
        <f>K26/$K$31</f>
        <v>0.88891822332265225</v>
      </c>
      <c r="M26" s="21"/>
      <c r="N26" s="33">
        <f>AVERAGE(B26,E26,H26,K26)</f>
        <v>1268207.7291666667</v>
      </c>
      <c r="O26" s="30">
        <f>N26/$N$31</f>
        <v>0.88905666156479479</v>
      </c>
      <c r="P26" s="21"/>
      <c r="Q26" s="33"/>
      <c r="R26" s="34"/>
    </row>
    <row r="27" spans="1:18" x14ac:dyDescent="0.25">
      <c r="A27" s="25" t="s">
        <v>4</v>
      </c>
      <c r="B27" s="33">
        <v>123390.83333333333</v>
      </c>
      <c r="C27" s="30">
        <f>B27/$B$31</f>
        <v>8.7329288136165015E-2</v>
      </c>
      <c r="D27" s="21"/>
      <c r="E27" s="33">
        <v>123573.33333333333</v>
      </c>
      <c r="F27" s="30">
        <f>E27/$E$31</f>
        <v>8.6911600994353869E-2</v>
      </c>
      <c r="G27" s="21"/>
      <c r="H27" s="33">
        <v>128854.91666666667</v>
      </c>
      <c r="I27" s="30">
        <f>H27/$H$31</f>
        <v>9.0097354687141556E-2</v>
      </c>
      <c r="J27" s="21"/>
      <c r="K27" s="33">
        <v>131111.08333333334</v>
      </c>
      <c r="L27" s="30">
        <f t="shared" ref="L27:L30" si="0">K27/$K$31</f>
        <v>9.099134591150157E-2</v>
      </c>
      <c r="M27" s="21"/>
      <c r="N27" s="33">
        <f>AVERAGE(B27,E27,H27,K27)</f>
        <v>126732.54166666666</v>
      </c>
      <c r="O27" s="30">
        <f>N27/$N$31</f>
        <v>8.884381305562962E-2</v>
      </c>
      <c r="P27" s="21"/>
      <c r="Q27" s="33">
        <f>N27</f>
        <v>126732.54166666666</v>
      </c>
      <c r="R27" s="34">
        <f>Q27/Q31</f>
        <v>0.80080349400624484</v>
      </c>
    </row>
    <row r="28" spans="1:18" x14ac:dyDescent="0.25">
      <c r="A28" s="25" t="s">
        <v>5</v>
      </c>
      <c r="B28" s="33">
        <v>23626.166666666668</v>
      </c>
      <c r="C28" s="30">
        <f>B28/$B$31</f>
        <v>1.6721309522342076E-2</v>
      </c>
      <c r="D28" s="21"/>
      <c r="E28" s="33">
        <v>24208.25</v>
      </c>
      <c r="F28" s="30">
        <f>E28/$E$31</f>
        <v>1.7026147211681865E-2</v>
      </c>
      <c r="G28" s="21"/>
      <c r="H28" s="33">
        <v>19969.416666666668</v>
      </c>
      <c r="I28" s="30">
        <f>H28/$H$31</f>
        <v>1.3962925613201792E-2</v>
      </c>
      <c r="J28" s="21"/>
      <c r="K28" s="33">
        <v>19326.5</v>
      </c>
      <c r="L28" s="30">
        <f t="shared" si="0"/>
        <v>1.3412628452529515E-2</v>
      </c>
      <c r="M28" s="21"/>
      <c r="N28" s="33">
        <f>AVERAGE(B28,E28,H28,K28)</f>
        <v>21782.583333333336</v>
      </c>
      <c r="O28" s="30">
        <f>N28/$N$31</f>
        <v>1.5270330225250676E-2</v>
      </c>
      <c r="P28" s="21"/>
      <c r="Q28" s="33">
        <f>N28</f>
        <v>21782.583333333336</v>
      </c>
      <c r="R28" s="34">
        <f>Q28/$Q$31</f>
        <v>0.13764080332023798</v>
      </c>
    </row>
    <row r="29" spans="1:18" x14ac:dyDescent="0.25">
      <c r="A29" s="25" t="s">
        <v>6</v>
      </c>
      <c r="B29" s="33">
        <v>3923</v>
      </c>
      <c r="C29" s="30">
        <f>B29/$B$31</f>
        <v>2.7764849957101789E-3</v>
      </c>
      <c r="D29" s="21"/>
      <c r="E29" s="33">
        <v>3969.5833333333335</v>
      </c>
      <c r="F29" s="30">
        <f>E29/$E$31</f>
        <v>2.7918874847364904E-3</v>
      </c>
      <c r="G29" s="21"/>
      <c r="H29" s="33">
        <v>3966.8333333333335</v>
      </c>
      <c r="I29" s="30">
        <f>H29/$H$31</f>
        <v>2.7736713434277907E-3</v>
      </c>
      <c r="J29" s="21"/>
      <c r="K29" s="33">
        <v>3938</v>
      </c>
      <c r="L29" s="30">
        <f t="shared" si="0"/>
        <v>2.7329796313901237E-3</v>
      </c>
      <c r="M29" s="21"/>
      <c r="N29" s="33">
        <f>AVERAGE(B29,E29,H29,K29)</f>
        <v>3949.354166666667</v>
      </c>
      <c r="O29" s="30">
        <f>N29/$N$31</f>
        <v>2.7686313133108496E-3</v>
      </c>
      <c r="P29" s="21"/>
      <c r="Q29" s="33">
        <f>N29</f>
        <v>3949.354166666667</v>
      </c>
      <c r="R29" s="34">
        <f>Q29/$Q$31</f>
        <v>2.4955363272467484E-2</v>
      </c>
    </row>
    <row r="30" spans="1:18" ht="17.25" x14ac:dyDescent="0.4">
      <c r="A30" s="25" t="s">
        <v>7</v>
      </c>
      <c r="B30" s="35">
        <v>5906.75</v>
      </c>
      <c r="C30" s="31">
        <f>B30/$B$31</f>
        <v>4.1804748275327801E-3</v>
      </c>
      <c r="D30" s="21"/>
      <c r="E30" s="35">
        <v>5832.916666666667</v>
      </c>
      <c r="F30" s="31">
        <f>E30/$E$31</f>
        <v>4.1024071479821697E-3</v>
      </c>
      <c r="G30" s="21"/>
      <c r="H30" s="35">
        <v>5745.166666666667</v>
      </c>
      <c r="I30" s="31">
        <f>H30/$H$31</f>
        <v>4.0171095701566897E-3</v>
      </c>
      <c r="J30" s="21"/>
      <c r="K30" s="35">
        <v>5684.166666666667</v>
      </c>
      <c r="L30" s="31">
        <f t="shared" si="0"/>
        <v>3.9448226819265358E-3</v>
      </c>
      <c r="M30" s="21"/>
      <c r="N30" s="35">
        <f>AVERAGE(B30,E30,H30,K30)</f>
        <v>5792.2500000000009</v>
      </c>
      <c r="O30" s="31">
        <f>N30/$N$31</f>
        <v>4.0605638410140315E-3</v>
      </c>
      <c r="P30" s="21"/>
      <c r="Q30" s="35">
        <f>N30</f>
        <v>5792.2500000000009</v>
      </c>
      <c r="R30" s="36">
        <f>Q30/$Q$31</f>
        <v>3.6600339401049703E-2</v>
      </c>
    </row>
    <row r="31" spans="1:18" x14ac:dyDescent="0.25">
      <c r="A31" s="39" t="s">
        <v>83</v>
      </c>
      <c r="B31" s="103">
        <f>SUM(B26:B30)</f>
        <v>1412937.5833333333</v>
      </c>
      <c r="C31" s="104">
        <f>SUM(C26:C30)</f>
        <v>1</v>
      </c>
      <c r="D31" s="40"/>
      <c r="E31" s="103">
        <f>SUM(E26:E30)</f>
        <v>1421827.8333333333</v>
      </c>
      <c r="F31" s="104">
        <f>SUM(F26:F30)</f>
        <v>1</v>
      </c>
      <c r="G31" s="40"/>
      <c r="H31" s="103">
        <f>SUM(H26:H30)</f>
        <v>1430174.2500000002</v>
      </c>
      <c r="I31" s="104">
        <f>SUM(I26:I30)</f>
        <v>0.99999999999999978</v>
      </c>
      <c r="J31" s="40"/>
      <c r="K31" s="103">
        <f>SUM(K26:K30)</f>
        <v>1440918.1666666667</v>
      </c>
      <c r="L31" s="104">
        <f>SUM(L26:L30)</f>
        <v>1</v>
      </c>
      <c r="M31" s="40"/>
      <c r="N31" s="103">
        <f>SUM(N26:N30)</f>
        <v>1426464.4583333335</v>
      </c>
      <c r="O31" s="104">
        <f>SUM(O26:O30)</f>
        <v>1</v>
      </c>
      <c r="P31" s="40"/>
      <c r="Q31" s="103">
        <f>SUM(Q26:Q30)</f>
        <v>158256.72916666666</v>
      </c>
      <c r="R31" s="105">
        <f>SUM(R26:R30)</f>
        <v>1</v>
      </c>
    </row>
    <row r="32" spans="1:18" x14ac:dyDescent="0.25">
      <c r="A32" s="25"/>
      <c r="B32" s="37"/>
      <c r="C32" s="30"/>
      <c r="D32" s="21"/>
      <c r="E32" s="37"/>
      <c r="F32" s="30"/>
      <c r="G32" s="21"/>
      <c r="H32" s="37"/>
      <c r="I32" s="30"/>
      <c r="J32" s="21"/>
      <c r="K32" s="37"/>
      <c r="L32" s="30"/>
      <c r="M32" s="21"/>
      <c r="N32" s="37"/>
      <c r="O32" s="30"/>
      <c r="P32" s="30"/>
      <c r="Q32" s="30"/>
      <c r="R32" s="34"/>
    </row>
    <row r="33" spans="1:18" x14ac:dyDescent="0.25">
      <c r="A33" s="25" t="s">
        <v>17</v>
      </c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2"/>
    </row>
    <row r="34" spans="1:18" x14ac:dyDescent="0.25">
      <c r="A34" s="25" t="s">
        <v>111</v>
      </c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2"/>
    </row>
    <row r="35" spans="1:18" x14ac:dyDescent="0.25">
      <c r="A35" s="25" t="s">
        <v>133</v>
      </c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2"/>
    </row>
    <row r="36" spans="1:18" x14ac:dyDescent="0.25">
      <c r="A36" s="39" t="s">
        <v>140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1"/>
    </row>
    <row r="38" spans="1:18" x14ac:dyDescent="0.25">
      <c r="R38" s="213"/>
    </row>
    <row r="39" spans="1:18" x14ac:dyDescent="0.25">
      <c r="B39" s="202"/>
      <c r="E39" s="202"/>
      <c r="H39" s="202"/>
      <c r="K39" s="202"/>
      <c r="N39" s="202"/>
      <c r="R39" s="213"/>
    </row>
    <row r="40" spans="1:18" x14ac:dyDescent="0.25">
      <c r="B40" s="202"/>
      <c r="E40" s="202"/>
      <c r="H40" s="202"/>
      <c r="K40" s="202"/>
      <c r="N40" s="202"/>
      <c r="R40" s="213"/>
    </row>
    <row r="41" spans="1:18" x14ac:dyDescent="0.25">
      <c r="B41" s="202"/>
      <c r="E41" s="202"/>
      <c r="H41" s="202"/>
      <c r="K41" s="202"/>
      <c r="N41" s="202"/>
      <c r="R41" s="213"/>
    </row>
    <row r="42" spans="1:18" x14ac:dyDescent="0.25">
      <c r="B42" s="202"/>
      <c r="E42" s="202"/>
      <c r="H42" s="202"/>
      <c r="K42" s="202"/>
      <c r="N42" s="202"/>
      <c r="R42" s="213"/>
    </row>
    <row r="43" spans="1:18" x14ac:dyDescent="0.25">
      <c r="B43" s="202"/>
      <c r="E43" s="202"/>
      <c r="H43" s="202"/>
      <c r="K43" s="202"/>
      <c r="N43" s="202"/>
      <c r="R43" s="213"/>
    </row>
    <row r="44" spans="1:18" x14ac:dyDescent="0.25">
      <c r="B44" s="202"/>
      <c r="E44" s="202"/>
      <c r="H44" s="202"/>
      <c r="K44" s="202"/>
      <c r="N44" s="202"/>
    </row>
    <row r="45" spans="1:18" x14ac:dyDescent="0.25">
      <c r="B45" s="202"/>
      <c r="E45" s="202"/>
      <c r="H45" s="202"/>
      <c r="K45" s="202"/>
      <c r="N45" s="202"/>
    </row>
    <row r="46" spans="1:18" x14ac:dyDescent="0.25">
      <c r="B46" s="202"/>
      <c r="E46" s="202"/>
      <c r="H46" s="202"/>
      <c r="K46" s="202"/>
      <c r="N46" s="202"/>
    </row>
  </sheetData>
  <mergeCells count="7">
    <mergeCell ref="Q25:R25"/>
    <mergeCell ref="A1:C1"/>
    <mergeCell ref="B25:C25"/>
    <mergeCell ref="E25:F25"/>
    <mergeCell ref="H25:I25"/>
    <mergeCell ref="N25:O25"/>
    <mergeCell ref="K25:L25"/>
  </mergeCells>
  <printOptions horizontalCentered="1"/>
  <pageMargins left="0.7" right="0.7" top="0.75" bottom="0.75" header="0.3" footer="0.3"/>
  <pageSetup scale="61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O30"/>
  <sheetViews>
    <sheetView zoomScaleNormal="100" workbookViewId="0">
      <selection activeCell="B15" sqref="B15"/>
    </sheetView>
  </sheetViews>
  <sheetFormatPr defaultRowHeight="15" x14ac:dyDescent="0.25"/>
  <cols>
    <col min="1" max="1" width="50.7109375" customWidth="1"/>
    <col min="2" max="2" width="20.7109375" customWidth="1"/>
    <col min="3" max="3" width="7.140625" customWidth="1"/>
    <col min="4" max="4" width="1.85546875" customWidth="1"/>
    <col min="5" max="5" width="10.5703125" customWidth="1"/>
    <col min="6" max="6" width="7.140625" customWidth="1"/>
    <col min="7" max="7" width="1.7109375" customWidth="1"/>
    <col min="8" max="8" width="10.140625" customWidth="1"/>
    <col min="9" max="9" width="7.140625" customWidth="1"/>
    <col min="10" max="10" width="1.85546875" customWidth="1"/>
    <col min="11" max="11" width="10.5703125" customWidth="1"/>
    <col min="12" max="12" width="7.7109375" customWidth="1"/>
    <col min="13" max="13" width="1.85546875" customWidth="1"/>
    <col min="14" max="14" width="10.140625" customWidth="1"/>
    <col min="15" max="15" width="7.7109375" customWidth="1"/>
  </cols>
  <sheetData>
    <row r="1" spans="1:15" x14ac:dyDescent="0.25">
      <c r="A1" s="221" t="s">
        <v>93</v>
      </c>
      <c r="B1" s="222"/>
    </row>
    <row r="2" spans="1:15" x14ac:dyDescent="0.25">
      <c r="A2" s="69"/>
      <c r="B2" s="6"/>
    </row>
    <row r="3" spans="1:15" x14ac:dyDescent="0.25">
      <c r="A3" s="4"/>
      <c r="B3" s="3" t="s">
        <v>2</v>
      </c>
    </row>
    <row r="4" spans="1:15" x14ac:dyDescent="0.25">
      <c r="A4" s="131" t="s">
        <v>3</v>
      </c>
      <c r="B4" s="10">
        <f>O15</f>
        <v>0.53327292602950305</v>
      </c>
    </row>
    <row r="5" spans="1:15" x14ac:dyDescent="0.25">
      <c r="A5" s="131" t="s">
        <v>4</v>
      </c>
      <c r="B5" s="106">
        <f>$O$16*E22</f>
        <v>9.0805691989925608E-2</v>
      </c>
      <c r="C5" s="70"/>
    </row>
    <row r="6" spans="1:15" x14ac:dyDescent="0.25">
      <c r="A6" s="131" t="s">
        <v>40</v>
      </c>
      <c r="B6" s="106">
        <f>$O$16*E23</f>
        <v>0.35900912642722765</v>
      </c>
    </row>
    <row r="7" spans="1:15" x14ac:dyDescent="0.25">
      <c r="A7" s="131" t="s">
        <v>6</v>
      </c>
      <c r="B7" s="106">
        <f>$O$16*E24</f>
        <v>1.2693303926201507E-2</v>
      </c>
    </row>
    <row r="8" spans="1:15" x14ac:dyDescent="0.25">
      <c r="A8" s="131" t="s">
        <v>7</v>
      </c>
      <c r="B8" s="95">
        <f>$O$16*E25</f>
        <v>4.2189516271421215E-3</v>
      </c>
    </row>
    <row r="9" spans="1:15" ht="15.75" thickBot="1" x14ac:dyDescent="0.3">
      <c r="A9" s="132" t="s">
        <v>8</v>
      </c>
      <c r="B9" s="16">
        <f>SUM(B4:B8)</f>
        <v>1</v>
      </c>
    </row>
    <row r="10" spans="1:15" x14ac:dyDescent="0.25">
      <c r="A10" s="133"/>
      <c r="B10" s="9"/>
    </row>
    <row r="11" spans="1:15" x14ac:dyDescent="0.25">
      <c r="A11" s="52" t="s">
        <v>94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9"/>
    </row>
    <row r="12" spans="1:15" x14ac:dyDescent="0.25">
      <c r="A12" s="25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2"/>
    </row>
    <row r="13" spans="1:15" x14ac:dyDescent="0.25">
      <c r="A13" s="25"/>
      <c r="B13" s="231">
        <v>2014</v>
      </c>
      <c r="C13" s="231"/>
      <c r="D13" s="134"/>
      <c r="E13" s="231">
        <v>2015</v>
      </c>
      <c r="F13" s="231"/>
      <c r="G13" s="134"/>
      <c r="H13" s="231">
        <v>2016</v>
      </c>
      <c r="I13" s="231"/>
      <c r="J13" s="134"/>
      <c r="K13" s="231">
        <v>2017</v>
      </c>
      <c r="L13" s="231"/>
      <c r="M13" s="134"/>
      <c r="N13" s="231" t="s">
        <v>1</v>
      </c>
      <c r="O13" s="232"/>
    </row>
    <row r="14" spans="1:15" x14ac:dyDescent="0.25">
      <c r="A14" s="25"/>
      <c r="B14" s="72" t="s">
        <v>79</v>
      </c>
      <c r="C14" s="72" t="s">
        <v>49</v>
      </c>
      <c r="D14" s="72"/>
      <c r="E14" s="72" t="s">
        <v>79</v>
      </c>
      <c r="F14" s="72" t="s">
        <v>49</v>
      </c>
      <c r="G14" s="72"/>
      <c r="H14" s="72" t="s">
        <v>79</v>
      </c>
      <c r="I14" s="72" t="s">
        <v>49</v>
      </c>
      <c r="J14" s="72"/>
      <c r="K14" s="72" t="s">
        <v>79</v>
      </c>
      <c r="L14" s="72" t="s">
        <v>49</v>
      </c>
      <c r="M14" s="72"/>
      <c r="N14" s="72" t="s">
        <v>79</v>
      </c>
      <c r="O14" s="73" t="s">
        <v>49</v>
      </c>
    </row>
    <row r="15" spans="1:15" x14ac:dyDescent="0.25">
      <c r="A15" s="25" t="s">
        <v>3</v>
      </c>
      <c r="B15" s="135">
        <v>2008412.3334524534</v>
      </c>
      <c r="C15" s="64">
        <f>B15/B17</f>
        <v>0.49134711733834041</v>
      </c>
      <c r="D15" s="64"/>
      <c r="E15" s="135">
        <v>1910202.7805313144</v>
      </c>
      <c r="F15" s="64">
        <f>E15/E17</f>
        <v>0.52535406067180723</v>
      </c>
      <c r="G15" s="64"/>
      <c r="H15" s="135">
        <v>1841652.1575931516</v>
      </c>
      <c r="I15" s="64">
        <f>H15/H17</f>
        <v>0.52133328548075586</v>
      </c>
      <c r="J15" s="64"/>
      <c r="K15" s="135">
        <v>2560555.5632876321</v>
      </c>
      <c r="L15" s="64">
        <f>K15/K17</f>
        <v>0.58902120172078698</v>
      </c>
      <c r="M15" s="64"/>
      <c r="N15" s="135">
        <f>AVERAGE(B15,E15,H15,K15)</f>
        <v>2080205.7087161378</v>
      </c>
      <c r="O15" s="34">
        <f>N15/N17</f>
        <v>0.53327292602950305</v>
      </c>
    </row>
    <row r="16" spans="1:15" x14ac:dyDescent="0.25">
      <c r="A16" s="25" t="s">
        <v>95</v>
      </c>
      <c r="B16" s="136">
        <v>2079150.7407590221</v>
      </c>
      <c r="C16" s="137">
        <f>B16/B17</f>
        <v>0.50865288266165953</v>
      </c>
      <c r="D16" s="64"/>
      <c r="E16" s="136">
        <v>1725826.5633527006</v>
      </c>
      <c r="F16" s="137">
        <f>E16/E17</f>
        <v>0.47464593932819271</v>
      </c>
      <c r="G16" s="64"/>
      <c r="H16" s="136">
        <v>1690929.0316068486</v>
      </c>
      <c r="I16" s="137">
        <f>H16/H17</f>
        <v>0.4786667145192442</v>
      </c>
      <c r="J16" s="64"/>
      <c r="K16" s="136">
        <v>1786580.9333395462</v>
      </c>
      <c r="L16" s="137">
        <f>K16/K17</f>
        <v>0.41097879827921313</v>
      </c>
      <c r="M16" s="64"/>
      <c r="N16" s="136">
        <f>AVERAGE(B16,E16,H16,K16)</f>
        <v>1820621.8172645294</v>
      </c>
      <c r="O16" s="36">
        <f>N16/N17</f>
        <v>0.46672707397049695</v>
      </c>
    </row>
    <row r="17" spans="1:15" x14ac:dyDescent="0.25">
      <c r="A17" s="25" t="s">
        <v>8</v>
      </c>
      <c r="B17" s="135">
        <f>SUM(B15:B16)</f>
        <v>4087563.0742114754</v>
      </c>
      <c r="C17" s="64">
        <f>SUM(C15:C16)</f>
        <v>1</v>
      </c>
      <c r="D17" s="64"/>
      <c r="E17" s="135">
        <f>SUM(E15:E16)</f>
        <v>3636029.343884015</v>
      </c>
      <c r="F17" s="64">
        <f>SUM(F15:F16)</f>
        <v>1</v>
      </c>
      <c r="G17" s="64"/>
      <c r="H17" s="135">
        <f>SUM(H15:H16)</f>
        <v>3532581.1891999999</v>
      </c>
      <c r="I17" s="64">
        <f>SUM(I15:I16)</f>
        <v>1</v>
      </c>
      <c r="J17" s="64"/>
      <c r="K17" s="135">
        <f>SUM(K15:K16)</f>
        <v>4347136.496627178</v>
      </c>
      <c r="L17" s="64">
        <f>SUM(L15:L16)</f>
        <v>1</v>
      </c>
      <c r="M17" s="64"/>
      <c r="N17" s="135">
        <f>SUM(N15:N16)</f>
        <v>3900827.5259806672</v>
      </c>
      <c r="O17" s="74">
        <f>SUM(O15:O16)</f>
        <v>1</v>
      </c>
    </row>
    <row r="18" spans="1:15" x14ac:dyDescent="0.25">
      <c r="A18" s="138"/>
      <c r="B18" s="64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2"/>
    </row>
    <row r="19" spans="1:15" x14ac:dyDescent="0.25">
      <c r="A19" s="20" t="s">
        <v>96</v>
      </c>
      <c r="B19" s="126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2"/>
    </row>
    <row r="20" spans="1:15" x14ac:dyDescent="0.25">
      <c r="A20" s="20"/>
      <c r="B20" s="186" t="s">
        <v>97</v>
      </c>
      <c r="C20" s="21"/>
      <c r="D20" s="21"/>
      <c r="E20" s="208" t="s">
        <v>98</v>
      </c>
      <c r="F20" s="163"/>
      <c r="G20" s="163"/>
      <c r="H20" s="163"/>
      <c r="I20" s="163"/>
      <c r="J20" s="21"/>
      <c r="K20" s="21"/>
      <c r="L20" s="21"/>
      <c r="M20" s="21"/>
      <c r="N20" s="21"/>
      <c r="O20" s="22"/>
    </row>
    <row r="21" spans="1:15" x14ac:dyDescent="0.25">
      <c r="A21" s="139" t="s">
        <v>3</v>
      </c>
      <c r="B21" s="30">
        <v>0.41548062462667706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2"/>
    </row>
    <row r="22" spans="1:15" x14ac:dyDescent="0.25">
      <c r="A22" s="139" t="s">
        <v>4</v>
      </c>
      <c r="B22" s="30">
        <v>0.11372317853934664</v>
      </c>
      <c r="C22" s="21"/>
      <c r="D22" s="21"/>
      <c r="E22" s="30">
        <f>B22/SUM($B$22:$B$25)</f>
        <v>0.19455844122654362</v>
      </c>
      <c r="F22" s="21"/>
      <c r="G22" s="21"/>
      <c r="H22" s="21"/>
      <c r="I22" s="21"/>
      <c r="J22" s="21"/>
      <c r="K22" s="21"/>
      <c r="L22" s="21"/>
      <c r="M22" s="21"/>
      <c r="N22" s="21"/>
      <c r="O22" s="22"/>
    </row>
    <row r="23" spans="1:15" x14ac:dyDescent="0.25">
      <c r="A23" s="139" t="s">
        <v>40</v>
      </c>
      <c r="B23" s="30">
        <v>0.44961563628046675</v>
      </c>
      <c r="C23" s="21"/>
      <c r="D23" s="21"/>
      <c r="E23" s="30">
        <f>B23/SUM($B$22:$B$25)</f>
        <v>0.76920570168149616</v>
      </c>
      <c r="F23" s="21"/>
      <c r="G23" s="21"/>
      <c r="H23" s="21"/>
      <c r="I23" s="21"/>
      <c r="J23" s="21"/>
      <c r="K23" s="21"/>
      <c r="L23" s="21"/>
      <c r="M23" s="21"/>
      <c r="N23" s="21"/>
      <c r="O23" s="22"/>
    </row>
    <row r="24" spans="1:15" x14ac:dyDescent="0.25">
      <c r="A24" s="139" t="s">
        <v>6</v>
      </c>
      <c r="B24" s="30">
        <v>1.5896832423387675E-2</v>
      </c>
      <c r="C24" s="21"/>
      <c r="D24" s="21"/>
      <c r="E24" s="30">
        <f>B24/SUM($B$22:$B$25)</f>
        <v>2.7196416565720558E-2</v>
      </c>
      <c r="F24" s="21"/>
      <c r="G24" s="21"/>
      <c r="H24" s="21"/>
      <c r="I24" s="21"/>
      <c r="J24" s="21"/>
      <c r="K24" s="21"/>
      <c r="L24" s="21"/>
      <c r="M24" s="21"/>
      <c r="N24" s="21"/>
      <c r="O24" s="22"/>
    </row>
    <row r="25" spans="1:15" x14ac:dyDescent="0.25">
      <c r="A25" s="139" t="s">
        <v>7</v>
      </c>
      <c r="B25" s="31">
        <v>5.2837281301218522E-3</v>
      </c>
      <c r="C25" s="21"/>
      <c r="D25" s="21"/>
      <c r="E25" s="31">
        <f>B25/SUM($B$22:$B$25)</f>
        <v>9.0394405262395651E-3</v>
      </c>
      <c r="F25" s="21"/>
      <c r="G25" s="21"/>
      <c r="H25" s="21"/>
      <c r="I25" s="21"/>
      <c r="J25" s="21"/>
      <c r="K25" s="21"/>
      <c r="L25" s="21"/>
      <c r="M25" s="21"/>
      <c r="N25" s="21"/>
      <c r="O25" s="22"/>
    </row>
    <row r="26" spans="1:15" x14ac:dyDescent="0.25">
      <c r="A26" s="139" t="s">
        <v>8</v>
      </c>
      <c r="B26" s="30">
        <f>SUM(B21:B25)</f>
        <v>1</v>
      </c>
      <c r="C26" s="21"/>
      <c r="D26" s="21"/>
      <c r="E26" s="64">
        <f>SUM(E22:E25)</f>
        <v>1</v>
      </c>
      <c r="F26" s="21"/>
      <c r="G26" s="21"/>
      <c r="H26" s="21"/>
      <c r="I26" s="21"/>
      <c r="J26" s="21"/>
      <c r="K26" s="21"/>
      <c r="L26" s="21"/>
      <c r="M26" s="21"/>
      <c r="N26" s="21"/>
      <c r="O26" s="22"/>
    </row>
    <row r="27" spans="1:15" x14ac:dyDescent="0.25">
      <c r="A27" s="25"/>
      <c r="B27" s="54"/>
      <c r="C27" s="21"/>
      <c r="D27" s="54"/>
      <c r="E27" s="78"/>
      <c r="F27" s="78"/>
      <c r="G27" s="21"/>
      <c r="H27" s="21"/>
      <c r="I27" s="21"/>
      <c r="J27" s="21"/>
      <c r="K27" s="21"/>
      <c r="L27" s="21"/>
      <c r="M27" s="21"/>
      <c r="N27" s="21"/>
      <c r="O27" s="22"/>
    </row>
    <row r="28" spans="1:15" x14ac:dyDescent="0.25">
      <c r="A28" s="38" t="s">
        <v>99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9"/>
    </row>
    <row r="29" spans="1:15" x14ac:dyDescent="0.25">
      <c r="A29" s="25" t="s">
        <v>137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2"/>
    </row>
    <row r="30" spans="1:15" x14ac:dyDescent="0.25">
      <c r="A30" s="39" t="s">
        <v>139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1"/>
    </row>
  </sheetData>
  <mergeCells count="6">
    <mergeCell ref="A1:B1"/>
    <mergeCell ref="B13:C13"/>
    <mergeCell ref="E13:F13"/>
    <mergeCell ref="H13:I13"/>
    <mergeCell ref="N13:O13"/>
    <mergeCell ref="K13:L13"/>
  </mergeCells>
  <printOptions horizontalCentered="1"/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F50"/>
  <sheetViews>
    <sheetView topLeftCell="A2" zoomScaleNormal="100" workbookViewId="0">
      <selection activeCell="D20" sqref="D20"/>
    </sheetView>
  </sheetViews>
  <sheetFormatPr defaultRowHeight="15" x14ac:dyDescent="0.25"/>
  <cols>
    <col min="1" max="1" width="126.28515625" bestFit="1" customWidth="1"/>
    <col min="2" max="2" width="22.5703125" customWidth="1"/>
    <col min="3" max="3" width="10.140625" bestFit="1" customWidth="1"/>
  </cols>
  <sheetData>
    <row r="1" spans="1:2" ht="18" thickBot="1" x14ac:dyDescent="0.3">
      <c r="A1" s="219" t="s">
        <v>60</v>
      </c>
      <c r="B1" s="220"/>
    </row>
    <row r="2" spans="1:2" x14ac:dyDescent="0.25">
      <c r="A2" s="129"/>
      <c r="B2" s="130"/>
    </row>
    <row r="3" spans="1:2" x14ac:dyDescent="0.25">
      <c r="A3" s="4"/>
      <c r="B3" s="6" t="s">
        <v>103</v>
      </c>
    </row>
    <row r="4" spans="1:2" x14ac:dyDescent="0.25">
      <c r="A4" s="4"/>
      <c r="B4" s="140" t="s">
        <v>104</v>
      </c>
    </row>
    <row r="5" spans="1:2" x14ac:dyDescent="0.25">
      <c r="A5" s="4"/>
      <c r="B5" s="141"/>
    </row>
    <row r="6" spans="1:2" x14ac:dyDescent="0.25">
      <c r="A6" s="142" t="s">
        <v>61</v>
      </c>
      <c r="B6" s="143">
        <v>4829</v>
      </c>
    </row>
    <row r="7" spans="1:2" x14ac:dyDescent="0.25">
      <c r="A7" s="144" t="s">
        <v>62</v>
      </c>
      <c r="B7" s="143">
        <v>7779</v>
      </c>
    </row>
    <row r="8" spans="1:2" x14ac:dyDescent="0.25">
      <c r="A8" s="144" t="s">
        <v>63</v>
      </c>
      <c r="B8" s="143">
        <v>2767</v>
      </c>
    </row>
    <row r="9" spans="1:2" x14ac:dyDescent="0.25">
      <c r="A9" s="144" t="s">
        <v>64</v>
      </c>
      <c r="B9" s="143">
        <v>1705</v>
      </c>
    </row>
    <row r="10" spans="1:2" x14ac:dyDescent="0.25">
      <c r="A10" s="144" t="s">
        <v>65</v>
      </c>
      <c r="B10" s="143">
        <v>3209</v>
      </c>
    </row>
    <row r="11" spans="1:2" x14ac:dyDescent="0.25">
      <c r="A11" s="144" t="s">
        <v>66</v>
      </c>
      <c r="B11" s="143">
        <v>1284</v>
      </c>
    </row>
    <row r="12" spans="1:2" x14ac:dyDescent="0.25">
      <c r="A12" s="144" t="s">
        <v>67</v>
      </c>
      <c r="B12" s="143">
        <v>5800</v>
      </c>
    </row>
    <row r="13" spans="1:2" x14ac:dyDescent="0.25">
      <c r="A13" s="144" t="s">
        <v>68</v>
      </c>
      <c r="B13" s="143">
        <v>1811</v>
      </c>
    </row>
    <row r="14" spans="1:2" x14ac:dyDescent="0.25">
      <c r="A14" s="144" t="s">
        <v>69</v>
      </c>
      <c r="B14" s="143">
        <v>4599</v>
      </c>
    </row>
    <row r="15" spans="1:2" x14ac:dyDescent="0.25">
      <c r="A15" s="144" t="s">
        <v>72</v>
      </c>
      <c r="B15" s="143">
        <v>4318</v>
      </c>
    </row>
    <row r="16" spans="1:2" x14ac:dyDescent="0.25">
      <c r="A16" s="144" t="s">
        <v>73</v>
      </c>
      <c r="B16" s="143">
        <v>5435</v>
      </c>
    </row>
    <row r="17" spans="1:6" x14ac:dyDescent="0.25">
      <c r="A17" s="144" t="s">
        <v>112</v>
      </c>
      <c r="B17" s="143">
        <v>4126</v>
      </c>
      <c r="D17" s="119"/>
    </row>
    <row r="18" spans="1:6" x14ac:dyDescent="0.25">
      <c r="A18" s="144" t="s">
        <v>74</v>
      </c>
      <c r="B18" s="143">
        <v>2230</v>
      </c>
      <c r="D18" s="119"/>
    </row>
    <row r="19" spans="1:6" ht="17.25" x14ac:dyDescent="0.25">
      <c r="A19" s="144" t="s">
        <v>70</v>
      </c>
      <c r="B19" s="145">
        <v>271</v>
      </c>
      <c r="D19" s="119"/>
    </row>
    <row r="20" spans="1:6" x14ac:dyDescent="0.25">
      <c r="A20" s="144" t="s">
        <v>8</v>
      </c>
      <c r="B20" s="143">
        <f>SUM(B6:B19)</f>
        <v>50163</v>
      </c>
      <c r="D20" s="150"/>
      <c r="E20" s="119"/>
      <c r="F20" s="120"/>
    </row>
    <row r="21" spans="1:6" x14ac:dyDescent="0.25">
      <c r="A21" s="144"/>
      <c r="B21" s="143"/>
      <c r="E21" s="119"/>
      <c r="F21" s="120"/>
    </row>
    <row r="22" spans="1:6" x14ac:dyDescent="0.25">
      <c r="A22" s="146" t="s">
        <v>71</v>
      </c>
      <c r="B22" s="147"/>
    </row>
    <row r="23" spans="1:6" x14ac:dyDescent="0.25">
      <c r="A23" s="4" t="s">
        <v>100</v>
      </c>
      <c r="B23" s="83"/>
    </row>
    <row r="24" spans="1:6" x14ac:dyDescent="0.25">
      <c r="A24" s="4" t="s">
        <v>102</v>
      </c>
      <c r="B24" s="83"/>
    </row>
    <row r="25" spans="1:6" x14ac:dyDescent="0.25">
      <c r="A25" s="146" t="s">
        <v>105</v>
      </c>
      <c r="B25" s="83"/>
    </row>
    <row r="26" spans="1:6" x14ac:dyDescent="0.25">
      <c r="A26" s="146" t="s">
        <v>106</v>
      </c>
      <c r="B26" s="83"/>
    </row>
    <row r="27" spans="1:6" ht="15.75" thickBot="1" x14ac:dyDescent="0.3">
      <c r="A27" s="148" t="s">
        <v>101</v>
      </c>
      <c r="B27" s="149"/>
    </row>
    <row r="28" spans="1:6" x14ac:dyDescent="0.25">
      <c r="A28" s="122"/>
      <c r="B28" s="5"/>
    </row>
    <row r="44" spans="3:3" x14ac:dyDescent="0.25">
      <c r="C44" s="123"/>
    </row>
    <row r="45" spans="3:3" x14ac:dyDescent="0.25">
      <c r="C45" s="91"/>
    </row>
    <row r="46" spans="3:3" x14ac:dyDescent="0.25">
      <c r="C46" s="91"/>
    </row>
    <row r="47" spans="3:3" x14ac:dyDescent="0.25">
      <c r="C47" s="91"/>
    </row>
    <row r="48" spans="3:3" x14ac:dyDescent="0.25">
      <c r="C48" s="91"/>
    </row>
    <row r="49" spans="3:3" x14ac:dyDescent="0.25">
      <c r="C49" s="124"/>
    </row>
    <row r="50" spans="3:3" x14ac:dyDescent="0.25">
      <c r="C50" s="91"/>
    </row>
  </sheetData>
  <mergeCells count="1">
    <mergeCell ref="A1:B1"/>
  </mergeCells>
  <printOptions horizontalCentered="1"/>
  <pageMargins left="0.7" right="0.7" top="0.75" bottom="0.75" header="0.3" footer="0.3"/>
  <pageSetup scale="8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O20"/>
  <sheetViews>
    <sheetView zoomScaleNormal="100" workbookViewId="0">
      <selection activeCell="K13" sqref="K13"/>
    </sheetView>
  </sheetViews>
  <sheetFormatPr defaultRowHeight="15" x14ac:dyDescent="0.25"/>
  <cols>
    <col min="1" max="1" width="67.7109375" customWidth="1"/>
    <col min="2" max="2" width="10" bestFit="1" customWidth="1"/>
    <col min="4" max="4" width="1.7109375" customWidth="1"/>
    <col min="5" max="5" width="10.5703125" bestFit="1" customWidth="1"/>
    <col min="7" max="7" width="1.85546875" customWidth="1"/>
    <col min="8" max="8" width="10.5703125" bestFit="1" customWidth="1"/>
    <col min="10" max="10" width="1.7109375" customWidth="1"/>
    <col min="11" max="11" width="10.5703125" bestFit="1" customWidth="1"/>
    <col min="13" max="13" width="1.7109375" customWidth="1"/>
  </cols>
  <sheetData>
    <row r="1" spans="1:15" x14ac:dyDescent="0.25">
      <c r="A1" s="221" t="s">
        <v>51</v>
      </c>
      <c r="B1" s="222"/>
      <c r="C1" s="82"/>
      <c r="D1" s="82"/>
      <c r="E1" s="82"/>
    </row>
    <row r="2" spans="1:15" x14ac:dyDescent="0.25">
      <c r="A2" s="69"/>
      <c r="B2" s="6"/>
      <c r="C2" s="5"/>
      <c r="D2" s="5"/>
      <c r="E2" s="5"/>
    </row>
    <row r="3" spans="1:15" x14ac:dyDescent="0.25">
      <c r="A3" s="69"/>
      <c r="B3" s="6" t="s">
        <v>1</v>
      </c>
      <c r="C3" s="5"/>
      <c r="D3" s="5"/>
      <c r="E3" s="5"/>
    </row>
    <row r="4" spans="1:15" x14ac:dyDescent="0.25">
      <c r="A4" s="4"/>
      <c r="B4" s="3" t="s">
        <v>2</v>
      </c>
      <c r="C4" s="2"/>
      <c r="D4" s="2"/>
      <c r="E4" s="5"/>
    </row>
    <row r="5" spans="1:15" x14ac:dyDescent="0.25">
      <c r="A5" s="4" t="s">
        <v>3</v>
      </c>
      <c r="B5" s="106">
        <f>O13</f>
        <v>0.77369088603007796</v>
      </c>
      <c r="C5" s="9"/>
      <c r="D5" s="9"/>
      <c r="E5" s="5"/>
    </row>
    <row r="6" spans="1:15" x14ac:dyDescent="0.25">
      <c r="A6" s="4" t="s">
        <v>4</v>
      </c>
      <c r="B6" s="106">
        <f>O14</f>
        <v>0.20408286525336716</v>
      </c>
      <c r="C6" s="9"/>
      <c r="D6" s="9"/>
      <c r="E6" s="5"/>
    </row>
    <row r="7" spans="1:15" x14ac:dyDescent="0.25">
      <c r="A7" s="4" t="s">
        <v>40</v>
      </c>
      <c r="B7" s="106">
        <f>O15</f>
        <v>1.7273660687322584E-2</v>
      </c>
      <c r="C7" s="9"/>
      <c r="D7" s="9"/>
      <c r="E7" s="5"/>
    </row>
    <row r="8" spans="1:15" x14ac:dyDescent="0.25">
      <c r="A8" s="4" t="s">
        <v>6</v>
      </c>
      <c r="B8" s="106">
        <f>O16</f>
        <v>4.8559521652473273E-3</v>
      </c>
      <c r="C8" s="9"/>
      <c r="D8" s="9"/>
      <c r="E8" s="5"/>
    </row>
    <row r="9" spans="1:15" x14ac:dyDescent="0.25">
      <c r="A9" s="4" t="s">
        <v>7</v>
      </c>
      <c r="B9" s="95">
        <f>O17</f>
        <v>9.6635863985021438E-5</v>
      </c>
      <c r="C9" s="9"/>
      <c r="D9" s="9"/>
      <c r="E9" s="5"/>
    </row>
    <row r="10" spans="1:15" ht="15.75" thickBot="1" x14ac:dyDescent="0.3">
      <c r="A10" s="96" t="s">
        <v>8</v>
      </c>
      <c r="B10" s="97">
        <f>SUM(B5:B9)</f>
        <v>1.0000000000000002</v>
      </c>
      <c r="C10" s="9"/>
      <c r="D10" s="9"/>
      <c r="E10" s="5"/>
    </row>
    <row r="11" spans="1:15" x14ac:dyDescent="0.25">
      <c r="A11" s="98"/>
      <c r="B11" s="5"/>
    </row>
    <row r="12" spans="1:15" ht="15" customHeight="1" x14ac:dyDescent="0.25">
      <c r="A12" s="17" t="s">
        <v>52</v>
      </c>
      <c r="B12" s="223">
        <v>2014</v>
      </c>
      <c r="C12" s="223"/>
      <c r="D12" s="18"/>
      <c r="E12" s="223">
        <v>2015</v>
      </c>
      <c r="F12" s="223"/>
      <c r="G12" s="107"/>
      <c r="H12" s="223">
        <v>2016</v>
      </c>
      <c r="I12" s="223"/>
      <c r="J12" s="18"/>
      <c r="K12" s="223">
        <v>2017</v>
      </c>
      <c r="L12" s="223"/>
      <c r="M12" s="18"/>
      <c r="N12" s="223" t="s">
        <v>1</v>
      </c>
      <c r="O12" s="224"/>
    </row>
    <row r="13" spans="1:15" x14ac:dyDescent="0.25">
      <c r="A13" s="79" t="s">
        <v>3</v>
      </c>
      <c r="B13" s="27">
        <v>44752</v>
      </c>
      <c r="C13" s="30">
        <f t="shared" ref="C13:C18" si="0">B13/B$18</f>
        <v>0.80398110055153338</v>
      </c>
      <c r="D13" s="21"/>
      <c r="E13" s="27">
        <v>36331</v>
      </c>
      <c r="F13" s="30">
        <f t="shared" ref="F13:F18" si="1">E13/E$18</f>
        <v>0.79297625283743667</v>
      </c>
      <c r="G13" s="24"/>
      <c r="H13" s="118">
        <v>25849</v>
      </c>
      <c r="I13" s="30">
        <f t="shared" ref="I13:I18" si="2">H13/H$18</f>
        <v>0.74055292937974504</v>
      </c>
      <c r="J13" s="21"/>
      <c r="K13" s="118">
        <v>21168</v>
      </c>
      <c r="L13" s="30">
        <f t="shared" ref="L13:L18" si="3">K13/K$18</f>
        <v>0.72527924347289796</v>
      </c>
      <c r="M13" s="21"/>
      <c r="N13" s="33">
        <f>AVERAGE(B13,E13,H13,K13)</f>
        <v>32025</v>
      </c>
      <c r="O13" s="34">
        <f t="shared" ref="O13:O18" si="4">N13/N$18</f>
        <v>0.77369088603007796</v>
      </c>
    </row>
    <row r="14" spans="1:15" x14ac:dyDescent="0.25">
      <c r="A14" s="79" t="s">
        <v>4</v>
      </c>
      <c r="B14" s="27">
        <v>9664</v>
      </c>
      <c r="C14" s="30">
        <f t="shared" si="0"/>
        <v>0.17361622621849343</v>
      </c>
      <c r="D14" s="21"/>
      <c r="E14" s="27">
        <v>8510</v>
      </c>
      <c r="F14" s="30">
        <f t="shared" si="1"/>
        <v>0.18574297188755021</v>
      </c>
      <c r="G14" s="24"/>
      <c r="H14" s="118">
        <v>8275</v>
      </c>
      <c r="I14" s="30">
        <f t="shared" si="2"/>
        <v>0.23707205271451082</v>
      </c>
      <c r="J14" s="21"/>
      <c r="K14" s="118">
        <v>7341</v>
      </c>
      <c r="L14" s="30">
        <f t="shared" si="3"/>
        <v>0.25152470362502571</v>
      </c>
      <c r="M14" s="21"/>
      <c r="N14" s="33">
        <f>AVERAGE(B14,E14,H14,K14)</f>
        <v>8447.5</v>
      </c>
      <c r="O14" s="34">
        <f t="shared" si="4"/>
        <v>0.20408286525336716</v>
      </c>
    </row>
    <row r="15" spans="1:15" x14ac:dyDescent="0.25">
      <c r="A15" s="25" t="s">
        <v>5</v>
      </c>
      <c r="B15" s="27">
        <v>937</v>
      </c>
      <c r="C15" s="30">
        <f t="shared" si="0"/>
        <v>1.6833444119073712E-2</v>
      </c>
      <c r="D15" s="21"/>
      <c r="E15" s="27">
        <v>776</v>
      </c>
      <c r="F15" s="30">
        <f t="shared" si="1"/>
        <v>1.6937314475292474E-2</v>
      </c>
      <c r="G15" s="24"/>
      <c r="H15" s="118">
        <v>637</v>
      </c>
      <c r="I15" s="30">
        <f t="shared" si="2"/>
        <v>1.8249534450651771E-2</v>
      </c>
      <c r="J15" s="21"/>
      <c r="K15" s="118">
        <v>510</v>
      </c>
      <c r="L15" s="30">
        <f t="shared" si="3"/>
        <v>1.7474131432878778E-2</v>
      </c>
      <c r="M15" s="21"/>
      <c r="N15" s="33">
        <f>AVERAGE(B15,E15,H15,K15)</f>
        <v>715</v>
      </c>
      <c r="O15" s="34">
        <f t="shared" si="4"/>
        <v>1.7273660687322584E-2</v>
      </c>
    </row>
    <row r="16" spans="1:15" x14ac:dyDescent="0.25">
      <c r="A16" s="25" t="s">
        <v>6</v>
      </c>
      <c r="B16" s="27">
        <v>298</v>
      </c>
      <c r="C16" s="30">
        <f t="shared" si="0"/>
        <v>5.3536460485421192E-3</v>
      </c>
      <c r="D16" s="21"/>
      <c r="E16" s="27">
        <v>197</v>
      </c>
      <c r="F16" s="30">
        <f t="shared" si="1"/>
        <v>4.2998079273616208E-3</v>
      </c>
      <c r="G16" s="24"/>
      <c r="H16" s="118">
        <v>144</v>
      </c>
      <c r="I16" s="30">
        <f t="shared" si="2"/>
        <v>4.1254834550923936E-3</v>
      </c>
      <c r="J16" s="21"/>
      <c r="K16" s="118">
        <v>165</v>
      </c>
      <c r="L16" s="30">
        <f t="shared" si="3"/>
        <v>5.6533954635784277E-3</v>
      </c>
      <c r="M16" s="21"/>
      <c r="N16" s="33">
        <f>AVERAGE(B16,E16,H16,K16)</f>
        <v>201</v>
      </c>
      <c r="O16" s="34">
        <f t="shared" si="4"/>
        <v>4.8559521652473273E-3</v>
      </c>
    </row>
    <row r="17" spans="1:15" ht="17.25" x14ac:dyDescent="0.4">
      <c r="A17" s="25" t="s">
        <v>7</v>
      </c>
      <c r="B17" s="29">
        <v>12</v>
      </c>
      <c r="C17" s="31">
        <f t="shared" si="0"/>
        <v>2.1558306235740078E-4</v>
      </c>
      <c r="D17" s="21"/>
      <c r="E17" s="29">
        <v>2</v>
      </c>
      <c r="F17" s="31">
        <f t="shared" si="1"/>
        <v>4.365287235900122E-5</v>
      </c>
      <c r="G17" s="24"/>
      <c r="H17" s="29">
        <v>0</v>
      </c>
      <c r="I17" s="31">
        <f t="shared" si="2"/>
        <v>0</v>
      </c>
      <c r="J17" s="21"/>
      <c r="K17" s="29">
        <v>2</v>
      </c>
      <c r="L17" s="31">
        <f t="shared" si="3"/>
        <v>6.8526005619132466E-5</v>
      </c>
      <c r="M17" s="21"/>
      <c r="N17" s="35">
        <f>AVERAGE(B17,E17,H17,K17)</f>
        <v>4</v>
      </c>
      <c r="O17" s="36">
        <f t="shared" si="4"/>
        <v>9.6635863985021438E-5</v>
      </c>
    </row>
    <row r="18" spans="1:15" x14ac:dyDescent="0.25">
      <c r="A18" s="79" t="s">
        <v>8</v>
      </c>
      <c r="B18" s="27">
        <f>SUM(B13:B17)</f>
        <v>55663</v>
      </c>
      <c r="C18" s="30">
        <f t="shared" si="0"/>
        <v>1</v>
      </c>
      <c r="D18" s="21"/>
      <c r="E18" s="27">
        <f>SUM(E13:E17)</f>
        <v>45816</v>
      </c>
      <c r="F18" s="30">
        <f t="shared" si="1"/>
        <v>1</v>
      </c>
      <c r="G18" s="24"/>
      <c r="H18" s="27">
        <f>SUM(H13:H17)</f>
        <v>34905</v>
      </c>
      <c r="I18" s="30">
        <f t="shared" si="2"/>
        <v>1</v>
      </c>
      <c r="J18" s="21"/>
      <c r="K18" s="27">
        <f>SUM(K13:K17)</f>
        <v>29186</v>
      </c>
      <c r="L18" s="30">
        <f t="shared" si="3"/>
        <v>1</v>
      </c>
      <c r="M18" s="21"/>
      <c r="N18" s="27">
        <f>SUM(N13:N17)</f>
        <v>41392.5</v>
      </c>
      <c r="O18" s="34">
        <f t="shared" si="4"/>
        <v>1</v>
      </c>
    </row>
    <row r="19" spans="1:15" x14ac:dyDescent="0.25">
      <c r="A19" s="39"/>
      <c r="B19" s="103"/>
      <c r="C19" s="104"/>
      <c r="D19" s="40"/>
      <c r="E19" s="103"/>
      <c r="F19" s="104"/>
      <c r="G19" s="40"/>
      <c r="H19" s="103"/>
      <c r="I19" s="104"/>
      <c r="J19" s="40"/>
      <c r="K19" s="103"/>
      <c r="L19" s="206"/>
      <c r="M19" s="40"/>
      <c r="N19" s="40"/>
      <c r="O19" s="41"/>
    </row>
    <row r="20" spans="1:15" x14ac:dyDescent="0.25">
      <c r="A20" s="39" t="s">
        <v>127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</row>
  </sheetData>
  <mergeCells count="6">
    <mergeCell ref="A1:B1"/>
    <mergeCell ref="B12:C12"/>
    <mergeCell ref="E12:F12"/>
    <mergeCell ref="H12:I12"/>
    <mergeCell ref="N12:O12"/>
    <mergeCell ref="K12:L12"/>
  </mergeCells>
  <printOptions horizontalCentered="1"/>
  <pageMargins left="0.7" right="0.7" top="0.75" bottom="0.75" header="0.3" footer="0.3"/>
  <pageSetup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O23"/>
  <sheetViews>
    <sheetView zoomScaleNormal="100" workbookViewId="0">
      <selection activeCell="N14" sqref="N14"/>
    </sheetView>
  </sheetViews>
  <sheetFormatPr defaultRowHeight="15" x14ac:dyDescent="0.25"/>
  <cols>
    <col min="1" max="1" width="52.7109375" customWidth="1"/>
    <col min="2" max="3" width="10.7109375" customWidth="1"/>
    <col min="4" max="4" width="1.7109375" customWidth="1"/>
    <col min="5" max="6" width="10.7109375" customWidth="1"/>
    <col min="7" max="7" width="1.7109375" customWidth="1"/>
    <col min="8" max="8" width="11.140625" customWidth="1"/>
    <col min="9" max="9" width="10.7109375" customWidth="1"/>
    <col min="10" max="10" width="1.7109375" customWidth="1"/>
    <col min="11" max="12" width="10.7109375" customWidth="1"/>
    <col min="13" max="13" width="1.7109375" customWidth="1"/>
    <col min="14" max="15" width="10.7109375" customWidth="1"/>
  </cols>
  <sheetData>
    <row r="1" spans="1:15" x14ac:dyDescent="0.25">
      <c r="A1" s="221" t="s">
        <v>75</v>
      </c>
      <c r="B1" s="222"/>
    </row>
    <row r="2" spans="1:15" x14ac:dyDescent="0.25">
      <c r="A2" s="69"/>
      <c r="B2" s="6"/>
    </row>
    <row r="3" spans="1:15" x14ac:dyDescent="0.25">
      <c r="A3" s="69"/>
      <c r="B3" s="6" t="s">
        <v>1</v>
      </c>
    </row>
    <row r="4" spans="1:15" x14ac:dyDescent="0.25">
      <c r="A4" s="4"/>
      <c r="B4" s="3" t="s">
        <v>2</v>
      </c>
    </row>
    <row r="5" spans="1:15" x14ac:dyDescent="0.25">
      <c r="A5" s="4" t="s">
        <v>3</v>
      </c>
      <c r="B5" s="106">
        <f>O14</f>
        <v>0.35878745951385177</v>
      </c>
    </row>
    <row r="6" spans="1:15" x14ac:dyDescent="0.25">
      <c r="A6" s="4" t="s">
        <v>4</v>
      </c>
      <c r="B6" s="106">
        <f t="shared" ref="B6:B9" si="0">O15</f>
        <v>0.27763906795383791</v>
      </c>
    </row>
    <row r="7" spans="1:15" x14ac:dyDescent="0.25">
      <c r="A7" s="4" t="s">
        <v>40</v>
      </c>
      <c r="B7" s="106">
        <f t="shared" si="0"/>
        <v>0.31724788528662623</v>
      </c>
    </row>
    <row r="8" spans="1:15" x14ac:dyDescent="0.25">
      <c r="A8" s="4" t="s">
        <v>6</v>
      </c>
      <c r="B8" s="106">
        <f t="shared" si="0"/>
        <v>4.4828778969214805E-2</v>
      </c>
    </row>
    <row r="9" spans="1:15" x14ac:dyDescent="0.25">
      <c r="A9" s="4" t="s">
        <v>7</v>
      </c>
      <c r="B9" s="95">
        <f t="shared" si="0"/>
        <v>1.4968082764692935E-3</v>
      </c>
    </row>
    <row r="10" spans="1:15" ht="15.75" thickBot="1" x14ac:dyDescent="0.3">
      <c r="A10" s="96" t="s">
        <v>8</v>
      </c>
      <c r="B10" s="97">
        <f>SUM(B5:B9)</f>
        <v>1</v>
      </c>
    </row>
    <row r="11" spans="1:15" x14ac:dyDescent="0.25">
      <c r="A11" s="98"/>
      <c r="B11" s="5"/>
    </row>
    <row r="12" spans="1:15" x14ac:dyDescent="0.25">
      <c r="A12" s="17" t="s">
        <v>76</v>
      </c>
      <c r="B12" s="223">
        <v>2014</v>
      </c>
      <c r="C12" s="223"/>
      <c r="D12" s="18"/>
      <c r="E12" s="223">
        <v>2015</v>
      </c>
      <c r="F12" s="223"/>
      <c r="G12" s="107"/>
      <c r="H12" s="223">
        <v>2016</v>
      </c>
      <c r="I12" s="223"/>
      <c r="J12" s="18"/>
      <c r="K12" s="223">
        <v>2017</v>
      </c>
      <c r="L12" s="223"/>
      <c r="M12" s="18"/>
      <c r="N12" s="223" t="s">
        <v>1</v>
      </c>
      <c r="O12" s="224"/>
    </row>
    <row r="13" spans="1:15" x14ac:dyDescent="0.25">
      <c r="A13" s="32"/>
      <c r="B13" s="24" t="s">
        <v>138</v>
      </c>
      <c r="C13" s="24" t="s">
        <v>49</v>
      </c>
      <c r="D13" s="21"/>
      <c r="E13" s="24" t="s">
        <v>138</v>
      </c>
      <c r="F13" s="24" t="s">
        <v>49</v>
      </c>
      <c r="G13" s="24"/>
      <c r="H13" s="24" t="s">
        <v>138</v>
      </c>
      <c r="I13" s="24" t="s">
        <v>49</v>
      </c>
      <c r="J13" s="21"/>
      <c r="K13" s="24" t="s">
        <v>138</v>
      </c>
      <c r="L13" s="24" t="s">
        <v>49</v>
      </c>
      <c r="M13" s="21"/>
      <c r="N13" s="24" t="s">
        <v>138</v>
      </c>
      <c r="O13" s="24" t="s">
        <v>49</v>
      </c>
    </row>
    <row r="14" spans="1:15" x14ac:dyDescent="0.25">
      <c r="A14" s="25" t="s">
        <v>77</v>
      </c>
      <c r="B14" s="27">
        <v>17256</v>
      </c>
      <c r="C14" s="30">
        <f t="shared" ref="C14:C19" si="1">B14/B$19</f>
        <v>0.36746949466555934</v>
      </c>
      <c r="D14" s="21"/>
      <c r="E14" s="27">
        <v>14798</v>
      </c>
      <c r="F14" s="30">
        <f t="shared" ref="F14:F19" si="2">E14/E$19</f>
        <v>0.39496089892438679</v>
      </c>
      <c r="G14" s="24"/>
      <c r="H14" s="118">
        <v>11997</v>
      </c>
      <c r="I14" s="30">
        <f t="shared" ref="I14:I19" si="3">H14/H$19</f>
        <v>0.33585285966238348</v>
      </c>
      <c r="J14" s="21"/>
      <c r="K14" s="118">
        <v>12998</v>
      </c>
      <c r="L14" s="30">
        <f t="shared" ref="L14:L19" si="4">K14/K$19</f>
        <v>0.33449997426527356</v>
      </c>
      <c r="M14" s="21"/>
      <c r="N14" s="33">
        <f>AVERAGE(B14,E14,H14,K14)</f>
        <v>14262.25</v>
      </c>
      <c r="O14" s="34">
        <f t="shared" ref="O14:O19" si="5">N14/N$19</f>
        <v>0.35878745951385177</v>
      </c>
    </row>
    <row r="15" spans="1:15" x14ac:dyDescent="0.25">
      <c r="A15" s="25" t="s">
        <v>4</v>
      </c>
      <c r="B15" s="27">
        <v>11410</v>
      </c>
      <c r="C15" s="30">
        <f t="shared" si="1"/>
        <v>0.24297791690623735</v>
      </c>
      <c r="D15" s="21"/>
      <c r="E15" s="27">
        <v>8432</v>
      </c>
      <c r="F15" s="30">
        <f t="shared" si="2"/>
        <v>0.22505137854645421</v>
      </c>
      <c r="G15" s="24"/>
      <c r="H15" s="118">
        <v>11473</v>
      </c>
      <c r="I15" s="30">
        <f t="shared" si="3"/>
        <v>0.32118361747991375</v>
      </c>
      <c r="J15" s="21"/>
      <c r="K15" s="118">
        <v>12831</v>
      </c>
      <c r="L15" s="30">
        <f t="shared" si="4"/>
        <v>0.3302022749498173</v>
      </c>
      <c r="M15" s="21"/>
      <c r="N15" s="33">
        <f>AVERAGE(B15,E15,H15,K15)</f>
        <v>11036.5</v>
      </c>
      <c r="O15" s="34">
        <f t="shared" si="5"/>
        <v>0.27763906795383791</v>
      </c>
    </row>
    <row r="16" spans="1:15" x14ac:dyDescent="0.25">
      <c r="A16" s="25" t="s">
        <v>40</v>
      </c>
      <c r="B16" s="27">
        <v>16049</v>
      </c>
      <c r="C16" s="30">
        <f t="shared" si="1"/>
        <v>0.34176622159756381</v>
      </c>
      <c r="D16" s="21"/>
      <c r="E16" s="27">
        <v>12663</v>
      </c>
      <c r="F16" s="30">
        <f t="shared" si="2"/>
        <v>0.33797742012971416</v>
      </c>
      <c r="G16" s="24"/>
      <c r="H16" s="118">
        <v>10634</v>
      </c>
      <c r="I16" s="30">
        <f t="shared" si="3"/>
        <v>0.29769603314576859</v>
      </c>
      <c r="J16" s="21"/>
      <c r="K16" s="118">
        <v>11098</v>
      </c>
      <c r="L16" s="30">
        <f t="shared" si="4"/>
        <v>0.28560399402954345</v>
      </c>
      <c r="M16" s="21"/>
      <c r="N16" s="33">
        <f>AVERAGE(B16,E16,H16,K16)</f>
        <v>12611</v>
      </c>
      <c r="O16" s="34">
        <f t="shared" si="5"/>
        <v>0.31724788528662623</v>
      </c>
    </row>
    <row r="17" spans="1:15" x14ac:dyDescent="0.25">
      <c r="A17" s="25" t="s">
        <v>6</v>
      </c>
      <c r="B17" s="27">
        <v>2191</v>
      </c>
      <c r="C17" s="30">
        <f t="shared" si="1"/>
        <v>4.6657722694265213E-2</v>
      </c>
      <c r="D17" s="21"/>
      <c r="E17" s="27">
        <v>1474</v>
      </c>
      <c r="F17" s="30">
        <f t="shared" si="2"/>
        <v>3.9341286999225983E-2</v>
      </c>
      <c r="G17" s="24"/>
      <c r="H17" s="118">
        <v>1570</v>
      </c>
      <c r="I17" s="30">
        <f t="shared" si="3"/>
        <v>4.3951737073430197E-2</v>
      </c>
      <c r="J17" s="21"/>
      <c r="K17" s="118">
        <v>1893</v>
      </c>
      <c r="L17" s="30">
        <f t="shared" si="4"/>
        <v>4.8715837150651087E-2</v>
      </c>
      <c r="M17" s="21"/>
      <c r="N17" s="33">
        <f>AVERAGE(B17,E17,H17,K17)</f>
        <v>1782</v>
      </c>
      <c r="O17" s="34">
        <f t="shared" si="5"/>
        <v>4.4828778969214805E-2</v>
      </c>
    </row>
    <row r="18" spans="1:15" ht="17.25" x14ac:dyDescent="0.4">
      <c r="A18" s="25" t="s">
        <v>7</v>
      </c>
      <c r="B18" s="29">
        <v>53</v>
      </c>
      <c r="C18" s="31">
        <f t="shared" si="1"/>
        <v>1.1286441363742839E-3</v>
      </c>
      <c r="D18" s="21"/>
      <c r="E18" s="29">
        <v>100</v>
      </c>
      <c r="F18" s="31">
        <f t="shared" si="2"/>
        <v>2.6690154002188592E-3</v>
      </c>
      <c r="G18" s="24"/>
      <c r="H18" s="29">
        <v>47</v>
      </c>
      <c r="I18" s="31">
        <f t="shared" si="3"/>
        <v>1.3157526385039612E-3</v>
      </c>
      <c r="J18" s="21"/>
      <c r="K18" s="29">
        <v>38</v>
      </c>
      <c r="L18" s="31">
        <f t="shared" si="4"/>
        <v>9.779196047146018E-4</v>
      </c>
      <c r="M18" s="21"/>
      <c r="N18" s="35">
        <f>AVERAGE(B18,E18,H18,K18)</f>
        <v>59.5</v>
      </c>
      <c r="O18" s="36">
        <f t="shared" si="5"/>
        <v>1.4968082764692935E-3</v>
      </c>
    </row>
    <row r="19" spans="1:15" x14ac:dyDescent="0.25">
      <c r="A19" s="25" t="s">
        <v>8</v>
      </c>
      <c r="B19" s="27">
        <f>SUM(B14:B18)</f>
        <v>46959</v>
      </c>
      <c r="C19" s="30">
        <f t="shared" si="1"/>
        <v>1</v>
      </c>
      <c r="D19" s="21"/>
      <c r="E19" s="27">
        <f>SUM(E14:E18)</f>
        <v>37467</v>
      </c>
      <c r="F19" s="30">
        <f t="shared" si="2"/>
        <v>1</v>
      </c>
      <c r="G19" s="24"/>
      <c r="H19" s="27">
        <f>SUM(H14:H18)</f>
        <v>35721</v>
      </c>
      <c r="I19" s="30">
        <f t="shared" si="3"/>
        <v>1</v>
      </c>
      <c r="J19" s="21"/>
      <c r="K19" s="27">
        <f>SUM(K14:K18)</f>
        <v>38858</v>
      </c>
      <c r="L19" s="30">
        <f t="shared" si="4"/>
        <v>1</v>
      </c>
      <c r="M19" s="21"/>
      <c r="N19" s="27">
        <f>SUM(N14:N18)</f>
        <v>39751.25</v>
      </c>
      <c r="O19" s="34">
        <f t="shared" si="5"/>
        <v>1</v>
      </c>
    </row>
    <row r="20" spans="1:15" x14ac:dyDescent="0.25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</row>
    <row r="21" spans="1:15" x14ac:dyDescent="0.25">
      <c r="A21" s="38" t="s">
        <v>17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9"/>
    </row>
    <row r="22" spans="1:15" x14ac:dyDescent="0.25">
      <c r="A22" s="39" t="s">
        <v>128</v>
      </c>
      <c r="B22" s="41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1"/>
    </row>
    <row r="23" spans="1:15" x14ac:dyDescent="0.25">
      <c r="A23" s="121"/>
    </row>
  </sheetData>
  <mergeCells count="6">
    <mergeCell ref="N12:O12"/>
    <mergeCell ref="A1:B1"/>
    <mergeCell ref="B12:C12"/>
    <mergeCell ref="E12:F12"/>
    <mergeCell ref="H12:I12"/>
    <mergeCell ref="K12:L12"/>
  </mergeCells>
  <printOptions horizontalCentered="1"/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Q30"/>
  <sheetViews>
    <sheetView topLeftCell="B8" zoomScaleNormal="100" workbookViewId="0">
      <selection activeCell="N22" sqref="N22"/>
    </sheetView>
  </sheetViews>
  <sheetFormatPr defaultRowHeight="15" x14ac:dyDescent="0.25"/>
  <cols>
    <col min="1" max="1" width="51.85546875" customWidth="1"/>
    <col min="2" max="2" width="12.5703125" customWidth="1"/>
    <col min="3" max="3" width="14.28515625" bestFit="1" customWidth="1"/>
    <col min="4" max="6" width="12.5703125" customWidth="1"/>
    <col min="7" max="7" width="14.28515625" bestFit="1" customWidth="1"/>
    <col min="8" max="10" width="12.5703125" customWidth="1"/>
    <col min="11" max="11" width="14.28515625" bestFit="1" customWidth="1"/>
    <col min="12" max="14" width="12.5703125" customWidth="1"/>
    <col min="15" max="15" width="14.28515625" bestFit="1" customWidth="1"/>
  </cols>
  <sheetData>
    <row r="1" spans="1:15" ht="15.75" thickBot="1" x14ac:dyDescent="0.3">
      <c r="A1" s="218" t="s">
        <v>54</v>
      </c>
      <c r="B1" s="218"/>
      <c r="C1" s="218"/>
      <c r="D1" s="218"/>
      <c r="E1" s="218"/>
    </row>
    <row r="2" spans="1:15" x14ac:dyDescent="0.25">
      <c r="A2" s="199"/>
      <c r="B2" s="185"/>
      <c r="C2" s="185"/>
      <c r="D2" s="200"/>
      <c r="E2" s="200"/>
      <c r="F2" s="184" t="s">
        <v>1</v>
      </c>
    </row>
    <row r="3" spans="1:15" x14ac:dyDescent="0.25">
      <c r="A3" s="4"/>
      <c r="B3" s="2">
        <f>A13</f>
        <v>2014</v>
      </c>
      <c r="C3" s="2">
        <f>E13</f>
        <v>2015</v>
      </c>
      <c r="D3" s="2">
        <f>I13</f>
        <v>2016</v>
      </c>
      <c r="E3" s="2">
        <f>M13</f>
        <v>2017</v>
      </c>
      <c r="F3" s="3" t="s">
        <v>2</v>
      </c>
    </row>
    <row r="4" spans="1:15" x14ac:dyDescent="0.25">
      <c r="A4" s="8" t="s">
        <v>3</v>
      </c>
      <c r="B4" s="9">
        <f>C15</f>
        <v>0.66483000000000003</v>
      </c>
      <c r="C4" s="9">
        <f>G15</f>
        <v>0.68100000000000005</v>
      </c>
      <c r="D4" s="71">
        <f>K15</f>
        <v>0.38657000000000002</v>
      </c>
      <c r="E4" s="9">
        <f>O15</f>
        <v>0.63644000000000001</v>
      </c>
      <c r="F4" s="10">
        <f>AVERAGE(B4,C4,D4,E4)</f>
        <v>0.59221000000000001</v>
      </c>
      <c r="G4" s="9"/>
      <c r="H4" s="201"/>
      <c r="J4" s="201"/>
      <c r="L4" s="201"/>
    </row>
    <row r="5" spans="1:15" x14ac:dyDescent="0.25">
      <c r="A5" s="8" t="s">
        <v>4</v>
      </c>
      <c r="B5" s="11">
        <f>($C$16+$C$17)*C22</f>
        <v>0.26367716008354225</v>
      </c>
      <c r="C5" s="11">
        <f>($G$16+$G$17)*F22</f>
        <v>0.25015149055345587</v>
      </c>
      <c r="D5" s="214">
        <f>($K$16+$K$17)*I22</f>
        <v>0.4985826899669687</v>
      </c>
      <c r="E5" s="11">
        <f>($O$16+$O$17)*L22</f>
        <v>0.29780594719576076</v>
      </c>
      <c r="F5" s="10">
        <f t="shared" ref="F5:F8" si="0">AVERAGE(B5,C5,D5,E5)</f>
        <v>0.32755432194993189</v>
      </c>
      <c r="G5" s="9"/>
      <c r="H5" s="201"/>
      <c r="J5" s="201"/>
      <c r="L5" s="201"/>
    </row>
    <row r="6" spans="1:15" x14ac:dyDescent="0.25">
      <c r="A6" s="8" t="s">
        <v>40</v>
      </c>
      <c r="B6" s="11">
        <f>($C$16+$C$17)*C23</f>
        <v>5.048738518118269E-2</v>
      </c>
      <c r="C6" s="11">
        <f>($G$16+$G$17)*F23</f>
        <v>4.9005150689393873E-2</v>
      </c>
      <c r="D6" s="214">
        <f t="shared" ref="D6:D8" si="1">($K$16+$K$17)*I23</f>
        <v>7.7268339744411912E-2</v>
      </c>
      <c r="E6" s="11">
        <f t="shared" ref="E6:E8" si="2">($O$16+$O$17)*L23</f>
        <v>4.3898246373619852E-2</v>
      </c>
      <c r="F6" s="10">
        <f t="shared" si="0"/>
        <v>5.5164780497152087E-2</v>
      </c>
      <c r="G6" s="9"/>
      <c r="H6" s="201"/>
      <c r="J6" s="201"/>
      <c r="L6" s="201"/>
    </row>
    <row r="7" spans="1:15" x14ac:dyDescent="0.25">
      <c r="A7" s="8" t="s">
        <v>6</v>
      </c>
      <c r="B7" s="11">
        <f>($C$16+$C$17)*C24</f>
        <v>8.3831632469273352E-3</v>
      </c>
      <c r="C7" s="11">
        <f>($G$16+$G$17)*F24</f>
        <v>8.0356915276447675E-3</v>
      </c>
      <c r="D7" s="214">
        <f t="shared" si="1"/>
        <v>1.5349002468414181E-2</v>
      </c>
      <c r="E7" s="11">
        <f t="shared" si="2"/>
        <v>8.9447801836501674E-3</v>
      </c>
      <c r="F7" s="10">
        <f t="shared" si="0"/>
        <v>1.0178159356659115E-2</v>
      </c>
      <c r="G7" s="9"/>
      <c r="H7" s="201"/>
      <c r="J7" s="201"/>
      <c r="L7" s="201"/>
    </row>
    <row r="8" spans="1:15" x14ac:dyDescent="0.25">
      <c r="A8" s="8" t="s">
        <v>7</v>
      </c>
      <c r="B8" s="12">
        <f>($C$16+$C$17)*C25</f>
        <v>1.26222914883477E-2</v>
      </c>
      <c r="C8" s="12">
        <f>($G$16+$G$17)*F25</f>
        <v>1.1807667229505521E-2</v>
      </c>
      <c r="D8" s="215">
        <f t="shared" si="1"/>
        <v>2.2229967820205254E-2</v>
      </c>
      <c r="E8" s="12">
        <f t="shared" si="2"/>
        <v>1.2911026246969232E-2</v>
      </c>
      <c r="F8" s="13">
        <f t="shared" si="0"/>
        <v>1.4892738196256926E-2</v>
      </c>
      <c r="G8" s="108"/>
      <c r="H8" s="201"/>
      <c r="J8" s="201"/>
      <c r="L8" s="201"/>
    </row>
    <row r="9" spans="1:15" ht="15.75" thickBot="1" x14ac:dyDescent="0.3">
      <c r="A9" s="14" t="s">
        <v>8</v>
      </c>
      <c r="B9" s="15">
        <f>SUM(B4:B8)</f>
        <v>1</v>
      </c>
      <c r="C9" s="15">
        <f>SUM(C4:C8)</f>
        <v>1</v>
      </c>
      <c r="D9" s="216">
        <f t="shared" ref="D9:E9" si="3">SUM(D4:D8)</f>
        <v>1</v>
      </c>
      <c r="E9" s="15">
        <f t="shared" si="3"/>
        <v>1</v>
      </c>
      <c r="F9" s="16">
        <f>SUM(F4:F8)</f>
        <v>1</v>
      </c>
      <c r="G9" s="9"/>
      <c r="H9" s="202"/>
      <c r="I9" s="202"/>
      <c r="J9" s="202"/>
      <c r="L9" s="202"/>
    </row>
    <row r="10" spans="1:15" x14ac:dyDescent="0.25">
      <c r="I10" s="183"/>
      <c r="J10" s="183"/>
    </row>
    <row r="11" spans="1:15" ht="15.75" thickBot="1" x14ac:dyDescent="0.3"/>
    <row r="12" spans="1:15" ht="15.75" thickBot="1" x14ac:dyDescent="0.3">
      <c r="A12" s="226" t="s">
        <v>55</v>
      </c>
      <c r="B12" s="227"/>
      <c r="C12" s="227"/>
      <c r="D12" s="227"/>
      <c r="E12" s="227"/>
      <c r="F12" s="227"/>
      <c r="G12" s="227"/>
      <c r="H12" s="227"/>
      <c r="I12" s="227"/>
      <c r="J12" s="227"/>
      <c r="K12" s="227"/>
      <c r="L12" s="227"/>
      <c r="M12" s="188"/>
      <c r="N12" s="188"/>
      <c r="O12" s="189"/>
    </row>
    <row r="13" spans="1:15" x14ac:dyDescent="0.25">
      <c r="A13" s="228">
        <v>2014</v>
      </c>
      <c r="B13" s="229"/>
      <c r="C13" s="230"/>
      <c r="D13" s="110"/>
      <c r="E13" s="228">
        <v>2015</v>
      </c>
      <c r="F13" s="229"/>
      <c r="G13" s="230"/>
      <c r="H13" s="110"/>
      <c r="I13" s="228">
        <v>2016</v>
      </c>
      <c r="J13" s="229"/>
      <c r="K13" s="230"/>
      <c r="L13" s="21"/>
      <c r="M13" s="228">
        <v>2017</v>
      </c>
      <c r="N13" s="229"/>
      <c r="O13" s="230"/>
    </row>
    <row r="14" spans="1:15" x14ac:dyDescent="0.25">
      <c r="A14" s="111"/>
      <c r="B14" s="186" t="s">
        <v>56</v>
      </c>
      <c r="C14" s="187" t="s">
        <v>57</v>
      </c>
      <c r="D14" s="21"/>
      <c r="E14" s="111"/>
      <c r="F14" s="186" t="s">
        <v>56</v>
      </c>
      <c r="G14" s="187" t="s">
        <v>57</v>
      </c>
      <c r="H14" s="21"/>
      <c r="I14" s="111"/>
      <c r="J14" s="186" t="s">
        <v>56</v>
      </c>
      <c r="K14" s="187" t="s">
        <v>57</v>
      </c>
      <c r="L14" s="21"/>
      <c r="M14" s="111"/>
      <c r="N14" s="186" t="s">
        <v>56</v>
      </c>
      <c r="O14" s="187" t="s">
        <v>57</v>
      </c>
    </row>
    <row r="15" spans="1:15" x14ac:dyDescent="0.25">
      <c r="A15" s="114" t="s">
        <v>3</v>
      </c>
      <c r="B15" s="112">
        <v>271365</v>
      </c>
      <c r="C15" s="113">
        <f>ROUND(B15/B$18,5)</f>
        <v>0.66483000000000003</v>
      </c>
      <c r="D15" s="21"/>
      <c r="E15" s="114" t="s">
        <v>3</v>
      </c>
      <c r="F15" s="112">
        <v>288599</v>
      </c>
      <c r="G15" s="113">
        <f>ROUND(F15/F$18,5)</f>
        <v>0.68100000000000005</v>
      </c>
      <c r="H15" s="21"/>
      <c r="I15" s="114" t="s">
        <v>3</v>
      </c>
      <c r="J15" s="112">
        <v>481627</v>
      </c>
      <c r="K15" s="113">
        <f>ROUND(J15/J$18,5)</f>
        <v>0.38657000000000002</v>
      </c>
      <c r="L15" s="21"/>
      <c r="M15" s="114" t="s">
        <v>3</v>
      </c>
      <c r="N15" s="112">
        <v>448066</v>
      </c>
      <c r="O15" s="113">
        <f>ROUND(N15/N$18,5)</f>
        <v>0.63644000000000001</v>
      </c>
    </row>
    <row r="16" spans="1:15" x14ac:dyDescent="0.25">
      <c r="A16" s="114" t="s">
        <v>58</v>
      </c>
      <c r="B16" s="112">
        <v>130152</v>
      </c>
      <c r="C16" s="113">
        <f t="shared" ref="C16:C18" si="4">ROUND(B16/B$18,5)</f>
        <v>0.31886999999999999</v>
      </c>
      <c r="D16" s="21"/>
      <c r="E16" s="114" t="s">
        <v>58</v>
      </c>
      <c r="F16" s="112">
        <v>129785</v>
      </c>
      <c r="G16" s="113">
        <f t="shared" ref="G16:G18" si="5">ROUND(F16/F$18,5)</f>
        <v>0.30625000000000002</v>
      </c>
      <c r="H16" s="21"/>
      <c r="I16" s="114" t="s">
        <v>58</v>
      </c>
      <c r="J16" s="112">
        <v>758021</v>
      </c>
      <c r="K16" s="113">
        <f t="shared" ref="K16:K18" si="6">ROUND(J16/J$18,5)</f>
        <v>0.60841000000000001</v>
      </c>
      <c r="L16" s="21"/>
      <c r="M16" s="114" t="s">
        <v>58</v>
      </c>
      <c r="N16" s="112">
        <v>250205</v>
      </c>
      <c r="O16" s="113">
        <f t="shared" ref="O16:O18" si="7">ROUND(N16/N$18,5)</f>
        <v>0.35539999999999999</v>
      </c>
    </row>
    <row r="17" spans="1:17" x14ac:dyDescent="0.25">
      <c r="A17" s="114" t="s">
        <v>59</v>
      </c>
      <c r="B17" s="205">
        <v>6653</v>
      </c>
      <c r="C17" s="204">
        <f t="shared" si="4"/>
        <v>1.6299999999999999E-2</v>
      </c>
      <c r="D17" s="21"/>
      <c r="E17" s="114" t="s">
        <v>59</v>
      </c>
      <c r="F17" s="205">
        <v>5402</v>
      </c>
      <c r="G17" s="204">
        <f t="shared" si="5"/>
        <v>1.2749999999999999E-2</v>
      </c>
      <c r="H17" s="21"/>
      <c r="I17" s="114" t="s">
        <v>59</v>
      </c>
      <c r="J17" s="205">
        <v>6253</v>
      </c>
      <c r="K17" s="204">
        <f t="shared" si="6"/>
        <v>5.0200000000000002E-3</v>
      </c>
      <c r="L17" s="21"/>
      <c r="M17" s="114" t="s">
        <v>59</v>
      </c>
      <c r="N17" s="205">
        <v>5746</v>
      </c>
      <c r="O17" s="204">
        <f t="shared" si="7"/>
        <v>8.1600000000000006E-3</v>
      </c>
    </row>
    <row r="18" spans="1:17" ht="15.75" thickBot="1" x14ac:dyDescent="0.3">
      <c r="A18" s="117" t="s">
        <v>8</v>
      </c>
      <c r="B18" s="115">
        <f>SUM(B15:B17)</f>
        <v>408170</v>
      </c>
      <c r="C18" s="116">
        <f t="shared" si="4"/>
        <v>1</v>
      </c>
      <c r="D18" s="203"/>
      <c r="E18" s="117" t="s">
        <v>8</v>
      </c>
      <c r="F18" s="115">
        <f>SUM(F15:F17)</f>
        <v>423786</v>
      </c>
      <c r="G18" s="116">
        <f t="shared" si="5"/>
        <v>1</v>
      </c>
      <c r="H18" s="203"/>
      <c r="I18" s="117" t="s">
        <v>8</v>
      </c>
      <c r="J18" s="115">
        <f>SUM(J15:J17)</f>
        <v>1245901</v>
      </c>
      <c r="K18" s="116">
        <f t="shared" si="6"/>
        <v>1</v>
      </c>
      <c r="L18" s="203"/>
      <c r="M18" s="117" t="s">
        <v>8</v>
      </c>
      <c r="N18" s="115">
        <f>SUM(N15:N17)</f>
        <v>704017</v>
      </c>
      <c r="O18" s="116">
        <f t="shared" si="7"/>
        <v>1</v>
      </c>
      <c r="P18" s="109"/>
    </row>
    <row r="19" spans="1:17" x14ac:dyDescent="0.25">
      <c r="A19" s="190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191"/>
    </row>
    <row r="20" spans="1:17" x14ac:dyDescent="0.25">
      <c r="A20" s="192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21"/>
      <c r="N20" s="21"/>
      <c r="O20" s="191"/>
    </row>
    <row r="21" spans="1:17" x14ac:dyDescent="0.25">
      <c r="A21" s="193" t="s">
        <v>15</v>
      </c>
      <c r="B21" s="223">
        <f>A13</f>
        <v>2014</v>
      </c>
      <c r="C21" s="223"/>
      <c r="D21" s="18"/>
      <c r="E21" s="223">
        <f>E13</f>
        <v>2015</v>
      </c>
      <c r="F21" s="223"/>
      <c r="G21" s="107"/>
      <c r="H21" s="223">
        <f>I13</f>
        <v>2016</v>
      </c>
      <c r="I21" s="223"/>
      <c r="J21" s="18"/>
      <c r="K21" s="223">
        <f>M13</f>
        <v>2017</v>
      </c>
      <c r="L21" s="223"/>
      <c r="M21" s="21"/>
      <c r="N21" s="223" t="s">
        <v>1</v>
      </c>
      <c r="O21" s="225"/>
    </row>
    <row r="22" spans="1:17" x14ac:dyDescent="0.25">
      <c r="A22" s="190" t="s">
        <v>4</v>
      </c>
      <c r="B22" s="33">
        <v>123390.83333333333</v>
      </c>
      <c r="C22" s="30">
        <f>B22/$B$26</f>
        <v>0.78669678098738627</v>
      </c>
      <c r="D22" s="21"/>
      <c r="E22" s="33">
        <v>123573.33333333333</v>
      </c>
      <c r="F22" s="30">
        <f>E22/$E$26</f>
        <v>0.78417395157823155</v>
      </c>
      <c r="G22" s="21"/>
      <c r="H22" s="33">
        <v>128854.91666666667</v>
      </c>
      <c r="I22" s="30">
        <f>H22/$H$26</f>
        <v>0.8127784587760114</v>
      </c>
      <c r="J22" s="21"/>
      <c r="K22" s="33">
        <v>131111.08333333334</v>
      </c>
      <c r="L22" s="30">
        <f>K22/$K$26</f>
        <v>0.81913837384684995</v>
      </c>
      <c r="M22" s="21"/>
      <c r="N22" s="33">
        <f>AVERAGE(B22,E22,H22,K22)</f>
        <v>126732.54166666666</v>
      </c>
      <c r="O22" s="194">
        <f>N22/$N$26</f>
        <v>0.80080349400624484</v>
      </c>
      <c r="Q22" s="213"/>
    </row>
    <row r="23" spans="1:17" x14ac:dyDescent="0.25">
      <c r="A23" s="190" t="s">
        <v>5</v>
      </c>
      <c r="B23" s="33">
        <v>23626.166666666668</v>
      </c>
      <c r="C23" s="30">
        <f>B23/$B$26</f>
        <v>0.15063217227431661</v>
      </c>
      <c r="D23" s="21"/>
      <c r="E23" s="33">
        <v>24208.25</v>
      </c>
      <c r="F23" s="30">
        <f>E23/$E$26</f>
        <v>0.15362116203571746</v>
      </c>
      <c r="G23" s="21"/>
      <c r="H23" s="33">
        <v>19969.416666666668</v>
      </c>
      <c r="I23" s="30">
        <f>H23/$H$26</f>
        <v>0.12596113614334464</v>
      </c>
      <c r="J23" s="21"/>
      <c r="K23" s="33">
        <v>19326.5</v>
      </c>
      <c r="L23" s="30">
        <f t="shared" ref="L23:L25" si="8">K23/$K$26</f>
        <v>0.12074553408961342</v>
      </c>
      <c r="M23" s="21"/>
      <c r="N23" s="33">
        <f t="shared" ref="N23:N25" si="9">AVERAGE(B23,E23,H23,K23)</f>
        <v>21782.583333333336</v>
      </c>
      <c r="O23" s="194">
        <f>N23/$N$26</f>
        <v>0.13764080332023798</v>
      </c>
      <c r="Q23" s="213"/>
    </row>
    <row r="24" spans="1:17" x14ac:dyDescent="0.25">
      <c r="A24" s="190" t="s">
        <v>6</v>
      </c>
      <c r="B24" s="33">
        <v>3923</v>
      </c>
      <c r="C24" s="30">
        <f>B24/$B$26</f>
        <v>2.5011675409276891E-2</v>
      </c>
      <c r="D24" s="21"/>
      <c r="E24" s="33">
        <v>3969.5833333333335</v>
      </c>
      <c r="F24" s="30">
        <f>E24/$E$26</f>
        <v>2.5190255572554127E-2</v>
      </c>
      <c r="G24" s="21"/>
      <c r="H24" s="33">
        <v>3966.8333333333335</v>
      </c>
      <c r="I24" s="30">
        <f>H24/$H$26</f>
        <v>2.5021603880498476E-2</v>
      </c>
      <c r="J24" s="21"/>
      <c r="K24" s="33">
        <v>3938</v>
      </c>
      <c r="L24" s="30">
        <f t="shared" si="8"/>
        <v>2.4603312200600087E-2</v>
      </c>
      <c r="M24" s="21"/>
      <c r="N24" s="33">
        <f t="shared" si="9"/>
        <v>3949.354166666667</v>
      </c>
      <c r="O24" s="194">
        <f>N24/$N$26</f>
        <v>2.4955363272467484E-2</v>
      </c>
      <c r="Q24" s="213"/>
    </row>
    <row r="25" spans="1:17" ht="17.25" x14ac:dyDescent="0.4">
      <c r="A25" s="190" t="s">
        <v>7</v>
      </c>
      <c r="B25" s="35">
        <v>5906.75</v>
      </c>
      <c r="C25" s="31">
        <f>B25/$B$26</f>
        <v>3.7659371329020204E-2</v>
      </c>
      <c r="D25" s="21"/>
      <c r="E25" s="35">
        <v>5832.916666666667</v>
      </c>
      <c r="F25" s="31">
        <f>E25/$E$26</f>
        <v>3.7014630813496929E-2</v>
      </c>
      <c r="G25" s="21"/>
      <c r="H25" s="35">
        <v>5745.166666666667</v>
      </c>
      <c r="I25" s="31">
        <f>H25/$H$26</f>
        <v>3.6238801200145498E-2</v>
      </c>
      <c r="J25" s="21"/>
      <c r="K25" s="35">
        <v>5684.166666666667</v>
      </c>
      <c r="L25" s="31">
        <f t="shared" si="8"/>
        <v>3.5512779862936605E-2</v>
      </c>
      <c r="M25" s="21"/>
      <c r="N25" s="35">
        <f t="shared" si="9"/>
        <v>5792.2500000000009</v>
      </c>
      <c r="O25" s="195">
        <f>N25/$N$26</f>
        <v>3.6600339401049703E-2</v>
      </c>
      <c r="Q25" s="213"/>
    </row>
    <row r="26" spans="1:17" x14ac:dyDescent="0.25">
      <c r="A26" s="190" t="s">
        <v>16</v>
      </c>
      <c r="B26" s="37">
        <f>SUM(B22:B25)</f>
        <v>156846.75</v>
      </c>
      <c r="C26" s="30">
        <f>SUM(C22:C25)</f>
        <v>0.99999999999999989</v>
      </c>
      <c r="D26" s="21"/>
      <c r="E26" s="37">
        <f>SUM(E22:E25)</f>
        <v>157584.08333333331</v>
      </c>
      <c r="F26" s="30">
        <f>SUM(F22:F25)</f>
        <v>1.0000000000000002</v>
      </c>
      <c r="G26" s="21"/>
      <c r="H26" s="37">
        <f>SUM(H22:H25)</f>
        <v>158536.33333333334</v>
      </c>
      <c r="I26" s="30">
        <f>SUM(I22:I25)</f>
        <v>1</v>
      </c>
      <c r="J26" s="21"/>
      <c r="K26" s="37">
        <f>SUM(K22:K25)</f>
        <v>160059.75</v>
      </c>
      <c r="L26" s="30">
        <f>SUM(L22:L25)</f>
        <v>1</v>
      </c>
      <c r="M26" s="21"/>
      <c r="N26" s="37">
        <f>SUM(N22:N25)</f>
        <v>158256.72916666666</v>
      </c>
      <c r="O26" s="194">
        <f>SUM(O22:O25)</f>
        <v>1</v>
      </c>
      <c r="Q26" s="213"/>
    </row>
    <row r="27" spans="1:17" ht="15.75" thickBot="1" x14ac:dyDescent="0.3">
      <c r="A27" s="196"/>
      <c r="B27" s="197"/>
      <c r="C27" s="197"/>
      <c r="D27" s="197"/>
      <c r="E27" s="197"/>
      <c r="F27" s="197"/>
      <c r="G27" s="197"/>
      <c r="H27" s="197"/>
      <c r="I27" s="197"/>
      <c r="J27" s="197"/>
      <c r="K27" s="197"/>
      <c r="L27" s="197"/>
      <c r="M27" s="197"/>
      <c r="N27" s="197"/>
      <c r="O27" s="198"/>
    </row>
    <row r="28" spans="1:17" x14ac:dyDescent="0.25">
      <c r="A28" s="190" t="s">
        <v>17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191"/>
    </row>
    <row r="29" spans="1:17" x14ac:dyDescent="0.25">
      <c r="A29" s="190" t="s">
        <v>135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191"/>
    </row>
    <row r="30" spans="1:17" ht="15.75" thickBot="1" x14ac:dyDescent="0.3">
      <c r="A30" s="39" t="s">
        <v>109</v>
      </c>
      <c r="B30" s="197"/>
      <c r="C30" s="197"/>
      <c r="D30" s="197"/>
      <c r="E30" s="197"/>
      <c r="F30" s="197"/>
      <c r="G30" s="197"/>
      <c r="H30" s="197"/>
      <c r="I30" s="197"/>
      <c r="J30" s="197"/>
      <c r="K30" s="197"/>
      <c r="L30" s="197"/>
      <c r="M30" s="197"/>
      <c r="N30" s="197"/>
      <c r="O30" s="198"/>
    </row>
  </sheetData>
  <mergeCells count="11">
    <mergeCell ref="B21:C21"/>
    <mergeCell ref="E21:F21"/>
    <mergeCell ref="H21:I21"/>
    <mergeCell ref="N21:O21"/>
    <mergeCell ref="A1:E1"/>
    <mergeCell ref="A12:L12"/>
    <mergeCell ref="A13:C13"/>
    <mergeCell ref="E13:G13"/>
    <mergeCell ref="M13:O13"/>
    <mergeCell ref="I13:K13"/>
    <mergeCell ref="K21:L21"/>
  </mergeCells>
  <printOptions horizontalCentered="1"/>
  <pageMargins left="0.7" right="0.7" top="0.75" bottom="0.75" header="0.3" footer="0.3"/>
  <pageSetup scale="6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T42"/>
  <sheetViews>
    <sheetView topLeftCell="A2" zoomScaleNormal="100" workbookViewId="0">
      <selection activeCell="L16" sqref="L16"/>
    </sheetView>
  </sheetViews>
  <sheetFormatPr defaultRowHeight="15" x14ac:dyDescent="0.25"/>
  <cols>
    <col min="1" max="1" width="50.7109375" customWidth="1"/>
    <col min="2" max="2" width="10.85546875" customWidth="1"/>
    <col min="3" max="3" width="12.5703125" bestFit="1" customWidth="1"/>
    <col min="4" max="5" width="10.7109375" customWidth="1"/>
    <col min="6" max="6" width="10" bestFit="1" customWidth="1"/>
    <col min="7" max="7" width="0.85546875" style="5" customWidth="1"/>
    <col min="9" max="9" width="10.7109375" customWidth="1"/>
    <col min="10" max="11" width="10.5703125" customWidth="1"/>
    <col min="12" max="12" width="9" bestFit="1" customWidth="1"/>
    <col min="13" max="13" width="0.85546875" customWidth="1"/>
    <col min="14" max="14" width="9.140625" customWidth="1"/>
  </cols>
  <sheetData>
    <row r="1" spans="1:18" x14ac:dyDescent="0.25">
      <c r="A1" s="156" t="s">
        <v>39</v>
      </c>
      <c r="B1" s="157"/>
      <c r="C1" s="157"/>
      <c r="D1" s="157"/>
      <c r="F1" s="158"/>
    </row>
    <row r="2" spans="1:18" x14ac:dyDescent="0.25">
      <c r="A2" s="69"/>
      <c r="B2" s="68"/>
      <c r="C2" s="68"/>
      <c r="D2" s="68"/>
      <c r="F2" s="6"/>
    </row>
    <row r="3" spans="1:18" x14ac:dyDescent="0.25">
      <c r="A3" s="69"/>
      <c r="B3" s="68"/>
      <c r="C3" s="68"/>
      <c r="D3" s="68"/>
      <c r="F3" s="6" t="s">
        <v>1</v>
      </c>
    </row>
    <row r="4" spans="1:18" x14ac:dyDescent="0.25">
      <c r="A4" s="4"/>
      <c r="B4" s="2">
        <v>2014</v>
      </c>
      <c r="C4" s="2">
        <v>2015</v>
      </c>
      <c r="D4" s="2">
        <v>2016</v>
      </c>
      <c r="E4" s="2">
        <v>2017</v>
      </c>
      <c r="F4" s="3" t="s">
        <v>2</v>
      </c>
    </row>
    <row r="5" spans="1:18" x14ac:dyDescent="0.25">
      <c r="A5" s="8" t="s">
        <v>3</v>
      </c>
      <c r="B5" s="9">
        <f>N16</f>
        <v>0.89839517763439858</v>
      </c>
      <c r="C5" s="9">
        <f>O16</f>
        <v>0.89913746587000087</v>
      </c>
      <c r="D5" s="9">
        <f>P16</f>
        <v>0.89985842598664423</v>
      </c>
      <c r="E5" s="9">
        <f>Q16</f>
        <v>0.90076209160281939</v>
      </c>
      <c r="F5" s="10">
        <f>AVERAGE(B5,C5,D5,E5)</f>
        <v>0.89953829027346577</v>
      </c>
    </row>
    <row r="6" spans="1:18" x14ac:dyDescent="0.25">
      <c r="A6" s="8" t="s">
        <v>4</v>
      </c>
      <c r="B6" s="11">
        <f>(N$17+N$18)*C23</f>
        <v>7.9932186687813836E-2</v>
      </c>
      <c r="C6" s="11">
        <f>(O$17+O$18)*F23</f>
        <v>7.9093771954915723E-2</v>
      </c>
      <c r="D6" s="11">
        <f>(P$17+P$18)*J23</f>
        <v>8.1392914185979173E-2</v>
      </c>
      <c r="E6" s="11">
        <f>(Q$17+Q$18)*N23</f>
        <v>8.128957890842918E-2</v>
      </c>
      <c r="F6" s="10">
        <f>AVERAGE(B6,C6,D6,E6)</f>
        <v>8.0427112934284478E-2</v>
      </c>
      <c r="G6" s="9"/>
      <c r="H6" s="70"/>
    </row>
    <row r="7" spans="1:18" x14ac:dyDescent="0.25">
      <c r="A7" s="8" t="s">
        <v>40</v>
      </c>
      <c r="B7" s="11">
        <f>(N$17+N$18)*C24</f>
        <v>1.5304955106476613E-2</v>
      </c>
      <c r="C7" s="11">
        <f>(O$17+O$18)*F24</f>
        <v>1.5494619698917692E-2</v>
      </c>
      <c r="D7" s="11">
        <f>(P$17+P$18)*J24</f>
        <v>1.2613946437905128E-2</v>
      </c>
      <c r="E7" s="11">
        <f t="shared" ref="E7:E9" si="0">(Q$17+Q$18)*N24</f>
        <v>1.1982534251353705E-2</v>
      </c>
      <c r="F7" s="10">
        <f>AVERAGE(B7,C7,D7,E7)</f>
        <v>1.3849013873663284E-2</v>
      </c>
      <c r="G7" s="9"/>
    </row>
    <row r="8" spans="1:18" x14ac:dyDescent="0.25">
      <c r="A8" s="8" t="s">
        <v>6</v>
      </c>
      <c r="B8" s="11">
        <f>(N$17+N$18)*C25</f>
        <v>2.5413068370256603E-3</v>
      </c>
      <c r="C8" s="11">
        <f>(O$17+O$18)*F25</f>
        <v>2.5407530124301435E-3</v>
      </c>
      <c r="D8" s="11">
        <f>(P$17+P$18)*J25</f>
        <v>2.5057027969318077E-3</v>
      </c>
      <c r="E8" s="11">
        <f t="shared" si="0"/>
        <v>2.4415812424303874E-3</v>
      </c>
      <c r="F8" s="10">
        <f>AVERAGE(B8,C8,D8,E8)</f>
        <v>2.5073359722044995E-3</v>
      </c>
      <c r="G8" s="9"/>
    </row>
    <row r="9" spans="1:18" x14ac:dyDescent="0.25">
      <c r="A9" s="8" t="s">
        <v>7</v>
      </c>
      <c r="B9" s="12">
        <f>(N$17+N$18)*C26</f>
        <v>3.8263737342853214E-3</v>
      </c>
      <c r="C9" s="12">
        <f>(O$17+O$18)*F26</f>
        <v>3.7333894637356546E-3</v>
      </c>
      <c r="D9" s="12">
        <f>(P$17+P$18)*J26</f>
        <v>3.629010592539656E-3</v>
      </c>
      <c r="E9" s="12">
        <f t="shared" si="0"/>
        <v>3.5242139949673429E-3</v>
      </c>
      <c r="F9" s="13">
        <f>AVERAGE(B9,C9,D9,E9)</f>
        <v>3.6782469463819936E-3</v>
      </c>
      <c r="G9" s="9"/>
    </row>
    <row r="10" spans="1:18" ht="15.75" thickBot="1" x14ac:dyDescent="0.3">
      <c r="A10" s="14" t="s">
        <v>8</v>
      </c>
      <c r="B10" s="15">
        <f>SUM(B5:B9)</f>
        <v>1</v>
      </c>
      <c r="C10" s="15">
        <f>SUM(C5:C9)</f>
        <v>1.0000000000000002</v>
      </c>
      <c r="D10" s="15">
        <f>SUM(D5:D9)</f>
        <v>1</v>
      </c>
      <c r="E10" s="15">
        <f>SUM(E5:E9)</f>
        <v>1</v>
      </c>
      <c r="F10" s="16">
        <f>SUM(F5:F9)</f>
        <v>1.0000000000000002</v>
      </c>
      <c r="G10" s="71"/>
    </row>
    <row r="12" spans="1:18" x14ac:dyDescent="0.25">
      <c r="A12" s="17" t="s">
        <v>41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9"/>
    </row>
    <row r="13" spans="1:18" x14ac:dyDescent="0.25">
      <c r="A13" s="25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2"/>
    </row>
    <row r="14" spans="1:18" x14ac:dyDescent="0.25">
      <c r="A14" s="25"/>
      <c r="B14" s="231" t="s">
        <v>42</v>
      </c>
      <c r="C14" s="231"/>
      <c r="D14" s="231"/>
      <c r="E14" s="231"/>
      <c r="F14" s="231"/>
      <c r="G14" s="134"/>
      <c r="H14" s="231" t="s">
        <v>64</v>
      </c>
      <c r="I14" s="231"/>
      <c r="J14" s="231"/>
      <c r="K14" s="231"/>
      <c r="L14" s="231"/>
      <c r="M14" s="152"/>
      <c r="N14" s="231" t="s">
        <v>43</v>
      </c>
      <c r="O14" s="231"/>
      <c r="P14" s="231"/>
      <c r="Q14" s="231"/>
      <c r="R14" s="232"/>
    </row>
    <row r="15" spans="1:18" x14ac:dyDescent="0.25">
      <c r="A15" s="25"/>
      <c r="B15" s="72">
        <f>B4</f>
        <v>2014</v>
      </c>
      <c r="C15" s="72">
        <f>C4</f>
        <v>2015</v>
      </c>
      <c r="D15" s="72">
        <f>D4</f>
        <v>2016</v>
      </c>
      <c r="E15" s="72">
        <f>E4</f>
        <v>2017</v>
      </c>
      <c r="F15" s="72" t="s">
        <v>1</v>
      </c>
      <c r="G15" s="21"/>
      <c r="H15" s="72">
        <f>B4</f>
        <v>2014</v>
      </c>
      <c r="I15" s="72">
        <f>C4</f>
        <v>2015</v>
      </c>
      <c r="J15" s="72">
        <f>D4</f>
        <v>2016</v>
      </c>
      <c r="K15" s="72">
        <f>E4</f>
        <v>2017</v>
      </c>
      <c r="L15" s="72" t="s">
        <v>1</v>
      </c>
      <c r="M15" s="72"/>
      <c r="N15" s="72">
        <f>B4</f>
        <v>2014</v>
      </c>
      <c r="O15" s="72">
        <f>C4</f>
        <v>2015</v>
      </c>
      <c r="P15" s="72">
        <f>D4</f>
        <v>2016</v>
      </c>
      <c r="Q15" s="72">
        <f>E4</f>
        <v>2017</v>
      </c>
      <c r="R15" s="73" t="s">
        <v>1</v>
      </c>
    </row>
    <row r="16" spans="1:18" x14ac:dyDescent="0.25">
      <c r="A16" s="79" t="s">
        <v>3</v>
      </c>
      <c r="B16" s="80">
        <v>0.8860068170974511</v>
      </c>
      <c r="C16" s="80">
        <v>0.88704115523594917</v>
      </c>
      <c r="D16" s="80">
        <v>0.8877415813760573</v>
      </c>
      <c r="E16" s="30">
        <v>0.88875417188011441</v>
      </c>
      <c r="F16" s="80">
        <f>AVERAGE(B16,C16,D16,E16)</f>
        <v>0.88738593139739308</v>
      </c>
      <c r="G16" s="81"/>
      <c r="H16" s="80">
        <v>0.91078353817134605</v>
      </c>
      <c r="I16" s="80">
        <v>0.91123377650405246</v>
      </c>
      <c r="J16" s="80">
        <v>0.91197527059723116</v>
      </c>
      <c r="K16" s="80">
        <v>0.91277001132552438</v>
      </c>
      <c r="L16" s="80">
        <f>AVERAGE(H16,I16,J16,K16)</f>
        <v>0.91169064914953846</v>
      </c>
      <c r="M16" s="80"/>
      <c r="N16" s="80">
        <f t="shared" ref="N16:Q18" si="1">AVERAGE(B16,H16)</f>
        <v>0.89839517763439858</v>
      </c>
      <c r="O16" s="80">
        <f t="shared" si="1"/>
        <v>0.89913746587000087</v>
      </c>
      <c r="P16" s="80">
        <f t="shared" si="1"/>
        <v>0.89985842598664423</v>
      </c>
      <c r="Q16" s="80">
        <f t="shared" si="1"/>
        <v>0.90076209160281939</v>
      </c>
      <c r="R16" s="80">
        <f>AVERAGE(N16,O16,P16,Q16)</f>
        <v>0.89953829027346577</v>
      </c>
    </row>
    <row r="17" spans="1:20" x14ac:dyDescent="0.25">
      <c r="A17" s="25" t="s">
        <v>45</v>
      </c>
      <c r="B17" s="64">
        <v>8.6789440151948533E-2</v>
      </c>
      <c r="C17" s="64">
        <v>8.64095421680494E-2</v>
      </c>
      <c r="D17" s="64">
        <v>8.5685670433847838E-2</v>
      </c>
      <c r="E17" s="30">
        <v>8.4934885442732783E-2</v>
      </c>
      <c r="F17" s="80">
        <f t="shared" ref="F17:F18" si="2">AVERAGE(B17,C17,D17,E17)</f>
        <v>8.5954884549144628E-2</v>
      </c>
      <c r="G17" s="21"/>
      <c r="H17" s="64">
        <v>8.9216461828654003E-2</v>
      </c>
      <c r="I17" s="64">
        <v>8.8766223495947608E-2</v>
      </c>
      <c r="J17" s="64">
        <v>8.8024729402768856E-2</v>
      </c>
      <c r="K17" s="64">
        <v>8.7229988674475595E-2</v>
      </c>
      <c r="L17" s="80">
        <f t="shared" ref="L17:L18" si="3">AVERAGE(H17,I17,J17,K17)</f>
        <v>8.8309350850461515E-2</v>
      </c>
      <c r="M17" s="80"/>
      <c r="N17" s="64">
        <f t="shared" si="1"/>
        <v>8.8002950990301268E-2</v>
      </c>
      <c r="O17" s="64">
        <f t="shared" si="1"/>
        <v>8.7587882831998504E-2</v>
      </c>
      <c r="P17" s="64">
        <f t="shared" si="1"/>
        <v>8.685519991830834E-2</v>
      </c>
      <c r="Q17" s="64">
        <f t="shared" si="1"/>
        <v>8.6082437058604189E-2</v>
      </c>
      <c r="R17" s="80">
        <f t="shared" ref="R17:R18" si="4">AVERAGE(N17,O17,P17,Q17)</f>
        <v>8.7132117699803086E-2</v>
      </c>
    </row>
    <row r="18" spans="1:20" x14ac:dyDescent="0.25">
      <c r="A18" s="25" t="s">
        <v>44</v>
      </c>
      <c r="B18" s="137">
        <v>2.7203742750600338E-2</v>
      </c>
      <c r="C18" s="137">
        <v>2.6549302596001401E-2</v>
      </c>
      <c r="D18" s="137">
        <v>2.6572748190094843E-2</v>
      </c>
      <c r="E18" s="31">
        <v>2.6310942677152838E-2</v>
      </c>
      <c r="F18" s="137">
        <f t="shared" si="2"/>
        <v>2.6659184053462355E-2</v>
      </c>
      <c r="G18" s="163"/>
      <c r="H18" s="137">
        <v>0</v>
      </c>
      <c r="I18" s="137">
        <v>0</v>
      </c>
      <c r="J18" s="137">
        <v>0</v>
      </c>
      <c r="K18" s="137">
        <v>0</v>
      </c>
      <c r="L18" s="137">
        <f t="shared" si="3"/>
        <v>0</v>
      </c>
      <c r="M18" s="137"/>
      <c r="N18" s="137">
        <f t="shared" si="1"/>
        <v>1.3601871375300169E-2</v>
      </c>
      <c r="O18" s="137">
        <f t="shared" si="1"/>
        <v>1.3274651298000701E-2</v>
      </c>
      <c r="P18" s="137">
        <f t="shared" si="1"/>
        <v>1.3286374095047421E-2</v>
      </c>
      <c r="Q18" s="137">
        <f t="shared" si="1"/>
        <v>1.3155471338576419E-2</v>
      </c>
      <c r="R18" s="137">
        <f t="shared" si="4"/>
        <v>1.3329592026731178E-2</v>
      </c>
    </row>
    <row r="19" spans="1:20" x14ac:dyDescent="0.25">
      <c r="A19" s="25" t="s">
        <v>8</v>
      </c>
      <c r="B19" s="64">
        <f>B16+B17+B18</f>
        <v>1</v>
      </c>
      <c r="C19" s="64">
        <f>C16+C17+C18</f>
        <v>1</v>
      </c>
      <c r="D19" s="64">
        <f>D16+D17+D18</f>
        <v>1</v>
      </c>
      <c r="E19" s="64">
        <f>E16+E17+E18</f>
        <v>1</v>
      </c>
      <c r="F19" s="64">
        <f>F16+F17+F18</f>
        <v>1.0000000000000002</v>
      </c>
      <c r="G19" s="21"/>
      <c r="H19" s="64">
        <f>H16+H17+H18</f>
        <v>1</v>
      </c>
      <c r="I19" s="64">
        <f>I16+I17+I18</f>
        <v>1</v>
      </c>
      <c r="J19" s="64">
        <f>J16+J17+J18</f>
        <v>1</v>
      </c>
      <c r="K19" s="64">
        <f>K16+K17+K18</f>
        <v>1</v>
      </c>
      <c r="L19" s="64">
        <f>L16+L17+L18</f>
        <v>1</v>
      </c>
      <c r="M19" s="64"/>
      <c r="N19" s="64">
        <f>N16+N17+N18</f>
        <v>1</v>
      </c>
      <c r="O19" s="64">
        <f>O16+O17+O18</f>
        <v>1</v>
      </c>
      <c r="P19" s="64">
        <f>P16+P17+P18</f>
        <v>1</v>
      </c>
      <c r="Q19" s="64">
        <f>Q16+Q17+Q18</f>
        <v>1</v>
      </c>
      <c r="R19" s="74">
        <f>R16+R17+R18</f>
        <v>1</v>
      </c>
    </row>
    <row r="20" spans="1:20" x14ac:dyDescent="0.25">
      <c r="A20" s="25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2"/>
    </row>
    <row r="21" spans="1:20" x14ac:dyDescent="0.25">
      <c r="A21" s="75"/>
      <c r="B21" s="231">
        <f>B4</f>
        <v>2014</v>
      </c>
      <c r="C21" s="231"/>
      <c r="D21" s="21"/>
      <c r="E21" s="231">
        <f>C4</f>
        <v>2015</v>
      </c>
      <c r="F21" s="231"/>
      <c r="G21" s="152"/>
      <c r="H21" s="21"/>
      <c r="I21" s="159">
        <f>D4</f>
        <v>2016</v>
      </c>
      <c r="J21" s="159"/>
      <c r="K21" s="134"/>
      <c r="L21" s="231">
        <f>E4</f>
        <v>2017</v>
      </c>
      <c r="M21" s="231"/>
      <c r="N21" s="231"/>
      <c r="O21" s="21"/>
      <c r="P21" s="231" t="s">
        <v>1</v>
      </c>
      <c r="Q21" s="231"/>
      <c r="R21" s="162"/>
    </row>
    <row r="22" spans="1:20" x14ac:dyDescent="0.25">
      <c r="A22" s="32" t="s">
        <v>15</v>
      </c>
      <c r="B22" s="152"/>
      <c r="C22" s="152"/>
      <c r="D22" s="21"/>
      <c r="E22" s="152"/>
      <c r="F22" s="152"/>
      <c r="G22" s="152"/>
      <c r="H22" s="21"/>
      <c r="I22" s="152"/>
      <c r="J22" s="152"/>
      <c r="K22" s="152"/>
      <c r="L22" s="152"/>
      <c r="M22" s="152"/>
      <c r="N22" s="21"/>
      <c r="O22" s="21"/>
      <c r="P22" s="21"/>
      <c r="Q22" s="152"/>
      <c r="R22" s="76"/>
    </row>
    <row r="23" spans="1:20" x14ac:dyDescent="0.25">
      <c r="A23" s="25" t="s">
        <v>4</v>
      </c>
      <c r="B23" s="33">
        <v>123390.83333333333</v>
      </c>
      <c r="C23" s="30">
        <f>B23/$B$27</f>
        <v>0.78669678098738627</v>
      </c>
      <c r="D23" s="54"/>
      <c r="E23" s="33">
        <v>123573.33333333333</v>
      </c>
      <c r="F23" s="30">
        <f>E23/$E$27</f>
        <v>0.78417395157823155</v>
      </c>
      <c r="G23" s="21"/>
      <c r="H23" s="21"/>
      <c r="I23" s="33">
        <v>128854.91666666667</v>
      </c>
      <c r="J23" s="30">
        <f>I23/$I$27</f>
        <v>0.8127784587760114</v>
      </c>
      <c r="K23" s="30"/>
      <c r="L23" s="33">
        <v>131111.08333333334</v>
      </c>
      <c r="M23" s="30"/>
      <c r="N23" s="30">
        <f>L23/$L$27</f>
        <v>0.81913837384684995</v>
      </c>
      <c r="O23" s="21"/>
      <c r="P23" s="37">
        <f>AVERAGE(B23,E23,I23,L23)</f>
        <v>126732.54166666666</v>
      </c>
      <c r="Q23" s="30">
        <f>P23/$P$27</f>
        <v>0.80080349400624484</v>
      </c>
      <c r="R23" s="22"/>
      <c r="T23" s="213"/>
    </row>
    <row r="24" spans="1:20" x14ac:dyDescent="0.25">
      <c r="A24" s="25" t="s">
        <v>40</v>
      </c>
      <c r="B24" s="33">
        <v>23626.166666666668</v>
      </c>
      <c r="C24" s="30">
        <f>B24/$B$27</f>
        <v>0.15063217227431661</v>
      </c>
      <c r="D24" s="54"/>
      <c r="E24" s="33">
        <v>24208.25</v>
      </c>
      <c r="F24" s="30">
        <f>E24/$E$27</f>
        <v>0.15362116203571746</v>
      </c>
      <c r="G24" s="21"/>
      <c r="H24" s="21"/>
      <c r="I24" s="33">
        <v>19969.416666666668</v>
      </c>
      <c r="J24" s="30">
        <f>I24/$I$27</f>
        <v>0.12596113614334464</v>
      </c>
      <c r="K24" s="30"/>
      <c r="L24" s="33">
        <v>19326.5</v>
      </c>
      <c r="M24" s="30"/>
      <c r="N24" s="30">
        <f t="shared" ref="N24:N26" si="5">L24/$L$27</f>
        <v>0.12074553408961342</v>
      </c>
      <c r="O24" s="21"/>
      <c r="P24" s="37">
        <f t="shared" ref="P24:P26" si="6">AVERAGE(B24,E24,I24,L24)</f>
        <v>21782.583333333336</v>
      </c>
      <c r="Q24" s="30">
        <f>P24/$P$27</f>
        <v>0.13764080332023798</v>
      </c>
      <c r="R24" s="22"/>
      <c r="T24" s="213"/>
    </row>
    <row r="25" spans="1:20" x14ac:dyDescent="0.25">
      <c r="A25" s="25" t="s">
        <v>6</v>
      </c>
      <c r="B25" s="33">
        <v>3923</v>
      </c>
      <c r="C25" s="30">
        <f>B25/$B$27</f>
        <v>2.5011675409276891E-2</v>
      </c>
      <c r="D25" s="54"/>
      <c r="E25" s="33">
        <v>3969.5833333333335</v>
      </c>
      <c r="F25" s="30">
        <f>E25/$E$27</f>
        <v>2.5190255572554127E-2</v>
      </c>
      <c r="G25" s="21"/>
      <c r="H25" s="21"/>
      <c r="I25" s="33">
        <v>3966.8333333333335</v>
      </c>
      <c r="J25" s="30">
        <f>I25/$I$27</f>
        <v>2.5021603880498476E-2</v>
      </c>
      <c r="K25" s="30"/>
      <c r="L25" s="33">
        <v>3938</v>
      </c>
      <c r="M25" s="30"/>
      <c r="N25" s="30">
        <f t="shared" si="5"/>
        <v>2.4603312200600087E-2</v>
      </c>
      <c r="O25" s="21"/>
      <c r="P25" s="37">
        <f t="shared" si="6"/>
        <v>3949.354166666667</v>
      </c>
      <c r="Q25" s="30">
        <f>P25/$P$27</f>
        <v>2.4955363272467484E-2</v>
      </c>
      <c r="R25" s="22"/>
      <c r="T25" s="213"/>
    </row>
    <row r="26" spans="1:20" ht="17.25" x14ac:dyDescent="0.4">
      <c r="A26" s="25" t="s">
        <v>7</v>
      </c>
      <c r="B26" s="35">
        <v>5906.75</v>
      </c>
      <c r="C26" s="31">
        <f>B26/$B$27</f>
        <v>3.7659371329020204E-2</v>
      </c>
      <c r="D26" s="54"/>
      <c r="E26" s="35">
        <v>5832.916666666667</v>
      </c>
      <c r="F26" s="31">
        <f>E26/$E$27</f>
        <v>3.7014630813496929E-2</v>
      </c>
      <c r="G26" s="21"/>
      <c r="H26" s="21"/>
      <c r="I26" s="35">
        <v>5745.166666666667</v>
      </c>
      <c r="J26" s="31">
        <f>I26/$I$27</f>
        <v>3.6238801200145498E-2</v>
      </c>
      <c r="K26" s="31"/>
      <c r="L26" s="35">
        <v>5684.166666666667</v>
      </c>
      <c r="M26" s="31"/>
      <c r="N26" s="31">
        <f t="shared" si="5"/>
        <v>3.5512779862936605E-2</v>
      </c>
      <c r="O26" s="21"/>
      <c r="P26" s="77">
        <f t="shared" si="6"/>
        <v>5792.2500000000009</v>
      </c>
      <c r="Q26" s="31">
        <f>P26/$P$27</f>
        <v>3.6600339401049703E-2</v>
      </c>
      <c r="R26" s="22"/>
      <c r="T26" s="213"/>
    </row>
    <row r="27" spans="1:20" x14ac:dyDescent="0.25">
      <c r="A27" s="25" t="s">
        <v>16</v>
      </c>
      <c r="B27" s="54">
        <f>SUM(B23:B26)</f>
        <v>156846.75</v>
      </c>
      <c r="C27" s="30">
        <f>SUM(C23:C26)</f>
        <v>0.99999999999999989</v>
      </c>
      <c r="D27" s="54"/>
      <c r="E27" s="54">
        <f>SUM(E23:E26)</f>
        <v>157584.08333333331</v>
      </c>
      <c r="F27" s="78">
        <f>E27/$E$27</f>
        <v>1</v>
      </c>
      <c r="G27" s="21"/>
      <c r="H27" s="21"/>
      <c r="I27" s="54">
        <f>SUM(I23:I26)</f>
        <v>158536.33333333334</v>
      </c>
      <c r="J27" s="78">
        <f>SUM(J23:J26)</f>
        <v>1</v>
      </c>
      <c r="K27" s="78"/>
      <c r="L27" s="54">
        <f>SUM(L23:L26)</f>
        <v>160059.75</v>
      </c>
      <c r="M27" s="78"/>
      <c r="N27" s="78">
        <f>SUM(N23:N26)</f>
        <v>1</v>
      </c>
      <c r="O27" s="21"/>
      <c r="P27" s="37">
        <f>SUM(P23:P26)</f>
        <v>158256.72916666666</v>
      </c>
      <c r="Q27" s="78">
        <f>SUM(Q23:Q26)</f>
        <v>1</v>
      </c>
      <c r="R27" s="22"/>
    </row>
    <row r="28" spans="1:20" x14ac:dyDescent="0.25">
      <c r="A28" s="39"/>
      <c r="B28" s="160"/>
      <c r="C28" s="104"/>
      <c r="D28" s="160"/>
      <c r="E28" s="160"/>
      <c r="F28" s="161"/>
      <c r="G28" s="40"/>
      <c r="H28" s="40"/>
      <c r="I28" s="160"/>
      <c r="J28" s="161"/>
      <c r="K28" s="161"/>
      <c r="L28" s="161"/>
      <c r="M28" s="161"/>
      <c r="N28" s="40"/>
      <c r="O28" s="40"/>
      <c r="P28" s="40"/>
      <c r="Q28" s="40"/>
      <c r="R28" s="41"/>
    </row>
    <row r="29" spans="1:20" x14ac:dyDescent="0.25">
      <c r="A29" s="25" t="s">
        <v>17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2"/>
    </row>
    <row r="30" spans="1:20" x14ac:dyDescent="0.25">
      <c r="A30" s="25" t="s">
        <v>107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2"/>
    </row>
    <row r="31" spans="1:20" x14ac:dyDescent="0.25">
      <c r="A31" s="39" t="s">
        <v>109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1"/>
    </row>
    <row r="33" spans="2:19" x14ac:dyDescent="0.25">
      <c r="N33" s="213"/>
      <c r="O33" s="213"/>
      <c r="P33" s="213"/>
      <c r="Q33" s="213"/>
      <c r="R33" s="213"/>
    </row>
    <row r="34" spans="2:19" x14ac:dyDescent="0.25">
      <c r="B34" s="202"/>
      <c r="C34" s="202"/>
      <c r="D34" s="202"/>
      <c r="E34" s="202"/>
      <c r="F34" s="202"/>
      <c r="G34" s="202"/>
      <c r="H34" s="202"/>
      <c r="I34" s="202"/>
      <c r="J34" s="202"/>
      <c r="K34" s="202"/>
      <c r="L34" s="202"/>
      <c r="M34" s="202"/>
      <c r="N34" s="213"/>
      <c r="O34" s="213"/>
      <c r="P34" s="213"/>
      <c r="Q34" s="213"/>
      <c r="R34" s="213"/>
      <c r="S34" s="202"/>
    </row>
    <row r="35" spans="2:19" x14ac:dyDescent="0.25">
      <c r="B35" s="202"/>
      <c r="C35" s="202"/>
      <c r="D35" s="202"/>
      <c r="E35" s="202"/>
      <c r="F35" s="202"/>
      <c r="G35" s="202"/>
      <c r="H35" s="202"/>
      <c r="I35" s="202"/>
      <c r="J35" s="202"/>
      <c r="K35" s="202"/>
      <c r="L35" s="202"/>
      <c r="M35" s="202"/>
      <c r="N35" s="213"/>
      <c r="O35" s="213"/>
      <c r="P35" s="213"/>
      <c r="Q35" s="213"/>
      <c r="R35" s="213"/>
      <c r="S35" s="202"/>
    </row>
    <row r="36" spans="2:19" x14ac:dyDescent="0.25">
      <c r="B36" s="202"/>
      <c r="C36" s="202"/>
      <c r="D36" s="202"/>
      <c r="E36" s="202"/>
      <c r="F36" s="202"/>
      <c r="G36" s="202"/>
      <c r="H36" s="202"/>
      <c r="I36" s="202"/>
      <c r="J36" s="202"/>
      <c r="K36" s="202"/>
      <c r="L36" s="202"/>
      <c r="M36" s="202"/>
      <c r="N36" s="213"/>
      <c r="O36" s="213"/>
      <c r="P36" s="213"/>
      <c r="Q36" s="213"/>
      <c r="R36" s="213"/>
      <c r="S36" s="202"/>
    </row>
    <row r="37" spans="2:19" x14ac:dyDescent="0.25">
      <c r="B37" s="202"/>
      <c r="C37" s="202"/>
      <c r="D37" s="202"/>
      <c r="E37" s="202"/>
      <c r="F37" s="202"/>
      <c r="G37" s="202"/>
      <c r="H37" s="202"/>
      <c r="I37" s="202"/>
      <c r="J37" s="202"/>
      <c r="K37" s="202"/>
      <c r="L37" s="202"/>
      <c r="M37" s="202"/>
      <c r="N37" s="213"/>
      <c r="O37" s="213"/>
      <c r="P37" s="213"/>
      <c r="Q37" s="213"/>
      <c r="R37" s="213"/>
      <c r="S37" s="202"/>
    </row>
    <row r="38" spans="2:19" x14ac:dyDescent="0.25">
      <c r="B38" s="202"/>
      <c r="C38" s="202"/>
      <c r="D38" s="202"/>
      <c r="E38" s="202"/>
      <c r="F38" s="202"/>
      <c r="G38" s="202"/>
      <c r="H38" s="202"/>
      <c r="I38" s="202"/>
      <c r="J38" s="202"/>
      <c r="K38" s="202"/>
      <c r="L38" s="202"/>
      <c r="M38" s="202"/>
      <c r="N38" s="213"/>
      <c r="O38" s="213"/>
      <c r="P38" s="213"/>
      <c r="Q38" s="213"/>
      <c r="R38" s="213"/>
      <c r="S38" s="202"/>
    </row>
    <row r="39" spans="2:19" x14ac:dyDescent="0.25">
      <c r="B39" s="202"/>
      <c r="C39" s="202"/>
      <c r="D39" s="202"/>
      <c r="E39" s="202"/>
      <c r="F39" s="202"/>
      <c r="G39" s="202"/>
      <c r="H39" s="202"/>
      <c r="I39" s="202"/>
      <c r="J39" s="202"/>
      <c r="K39" s="202"/>
      <c r="L39" s="202"/>
      <c r="M39" s="202"/>
      <c r="N39" s="213"/>
      <c r="O39" s="213"/>
      <c r="P39" s="213"/>
      <c r="Q39" s="213"/>
      <c r="R39" s="213"/>
      <c r="S39" s="202"/>
    </row>
    <row r="40" spans="2:19" x14ac:dyDescent="0.25">
      <c r="B40" s="202"/>
      <c r="C40" s="202"/>
      <c r="D40" s="202"/>
      <c r="E40" s="202"/>
      <c r="F40" s="202"/>
      <c r="G40" s="202"/>
      <c r="H40" s="202"/>
      <c r="I40" s="202"/>
      <c r="J40" s="202"/>
      <c r="K40" s="202"/>
      <c r="L40" s="202"/>
      <c r="M40" s="202"/>
      <c r="N40" s="213"/>
      <c r="O40" s="213"/>
      <c r="P40" s="213"/>
      <c r="Q40" s="213"/>
      <c r="R40" s="213"/>
      <c r="S40" s="202"/>
    </row>
    <row r="41" spans="2:19" x14ac:dyDescent="0.25">
      <c r="I41" s="202"/>
      <c r="J41" s="202"/>
      <c r="K41" s="202"/>
      <c r="L41" s="202"/>
      <c r="M41" s="202"/>
      <c r="N41" s="213"/>
      <c r="O41" s="213"/>
      <c r="P41" s="213"/>
      <c r="Q41" s="213"/>
      <c r="R41" s="213"/>
      <c r="S41" s="202"/>
    </row>
    <row r="42" spans="2:19" x14ac:dyDescent="0.25">
      <c r="L42" s="202"/>
      <c r="M42" s="202"/>
      <c r="N42" s="213"/>
      <c r="O42" s="213"/>
      <c r="P42" s="213"/>
      <c r="Q42" s="213"/>
      <c r="R42" s="213"/>
    </row>
  </sheetData>
  <mergeCells count="7">
    <mergeCell ref="B21:C21"/>
    <mergeCell ref="E21:F21"/>
    <mergeCell ref="H14:L14"/>
    <mergeCell ref="B14:F14"/>
    <mergeCell ref="N14:R14"/>
    <mergeCell ref="L21:N21"/>
    <mergeCell ref="P21:Q21"/>
  </mergeCells>
  <printOptions horizontalCentered="1"/>
  <pageMargins left="0.7" right="0.7" top="0.75" bottom="0.75" header="0.3" footer="0.3"/>
  <pageSetup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L20"/>
  <sheetViews>
    <sheetView zoomScaleNormal="100" workbookViewId="0">
      <selection activeCell="H12" sqref="H12"/>
    </sheetView>
  </sheetViews>
  <sheetFormatPr defaultRowHeight="15" x14ac:dyDescent="0.25"/>
  <cols>
    <col min="1" max="1" width="50.7109375" customWidth="1"/>
    <col min="2" max="2" width="25.7109375" customWidth="1"/>
    <col min="3" max="3" width="8.7109375" customWidth="1"/>
    <col min="4" max="4" width="1.7109375" customWidth="1"/>
    <col min="5" max="5" width="19.85546875" bestFit="1" customWidth="1"/>
    <col min="6" max="6" width="8.7109375" customWidth="1"/>
    <col min="7" max="7" width="1.7109375" customWidth="1"/>
    <col min="8" max="8" width="23.28515625" bestFit="1" customWidth="1"/>
    <col min="9" max="9" width="8.7109375" customWidth="1"/>
    <col min="10" max="10" width="1.7109375" customWidth="1"/>
    <col min="11" max="11" width="15.28515625" bestFit="1" customWidth="1"/>
    <col min="12" max="12" width="7.140625" bestFit="1" customWidth="1"/>
  </cols>
  <sheetData>
    <row r="1" spans="1:12" x14ac:dyDescent="0.25">
      <c r="A1" s="221" t="s">
        <v>48</v>
      </c>
      <c r="B1" s="222"/>
    </row>
    <row r="2" spans="1:12" x14ac:dyDescent="0.25">
      <c r="A2" s="69"/>
      <c r="B2" s="6"/>
    </row>
    <row r="3" spans="1:12" x14ac:dyDescent="0.25">
      <c r="A3" s="69"/>
      <c r="B3" s="6" t="s">
        <v>1</v>
      </c>
    </row>
    <row r="4" spans="1:12" x14ac:dyDescent="0.25">
      <c r="A4" s="4"/>
      <c r="B4" s="3" t="s">
        <v>2</v>
      </c>
    </row>
    <row r="5" spans="1:12" x14ac:dyDescent="0.25">
      <c r="A5" s="4" t="s">
        <v>3</v>
      </c>
      <c r="B5" s="94">
        <f>I13</f>
        <v>0.89142595377863576</v>
      </c>
    </row>
    <row r="6" spans="1:12" x14ac:dyDescent="0.25">
      <c r="A6" s="4" t="s">
        <v>4</v>
      </c>
      <c r="B6" s="94">
        <f t="shared" ref="B6:B9" si="0">I14</f>
        <v>9.0755586858675769E-2</v>
      </c>
    </row>
    <row r="7" spans="1:12" x14ac:dyDescent="0.25">
      <c r="A7" s="4" t="s">
        <v>40</v>
      </c>
      <c r="B7" s="94">
        <f t="shared" si="0"/>
        <v>1.1880142098705847E-2</v>
      </c>
    </row>
    <row r="8" spans="1:12" x14ac:dyDescent="0.25">
      <c r="A8" s="4" t="s">
        <v>6</v>
      </c>
      <c r="B8" s="94">
        <f t="shared" si="0"/>
        <v>3.0985879923226293E-3</v>
      </c>
    </row>
    <row r="9" spans="1:12" x14ac:dyDescent="0.25">
      <c r="A9" s="4" t="s">
        <v>7</v>
      </c>
      <c r="B9" s="95">
        <f t="shared" si="0"/>
        <v>2.8397292716599506E-3</v>
      </c>
    </row>
    <row r="10" spans="1:12" ht="15.75" thickBot="1" x14ac:dyDescent="0.3">
      <c r="A10" s="96" t="s">
        <v>8</v>
      </c>
      <c r="B10" s="97">
        <f>SUM(B5:B9)</f>
        <v>1</v>
      </c>
    </row>
    <row r="11" spans="1:12" x14ac:dyDescent="0.25">
      <c r="A11" s="98"/>
      <c r="B11" s="5"/>
    </row>
    <row r="12" spans="1:12" x14ac:dyDescent="0.25">
      <c r="A12" s="17" t="s">
        <v>50</v>
      </c>
      <c r="B12" s="99" t="s">
        <v>130</v>
      </c>
      <c r="C12" s="99" t="s">
        <v>49</v>
      </c>
      <c r="D12" s="99"/>
      <c r="E12" s="99" t="s">
        <v>131</v>
      </c>
      <c r="F12" s="99" t="s">
        <v>49</v>
      </c>
      <c r="G12" s="18"/>
      <c r="H12" s="99" t="s">
        <v>132</v>
      </c>
      <c r="I12" s="99" t="s">
        <v>49</v>
      </c>
      <c r="J12" s="18"/>
      <c r="K12" s="18"/>
      <c r="L12" s="19"/>
    </row>
    <row r="13" spans="1:12" x14ac:dyDescent="0.25">
      <c r="A13" s="25" t="s">
        <v>3</v>
      </c>
      <c r="B13" s="54">
        <v>646927</v>
      </c>
      <c r="C13" s="30">
        <f>B13/$B$18</f>
        <v>0.89073435359397479</v>
      </c>
      <c r="D13" s="54"/>
      <c r="E13" s="54">
        <v>623790</v>
      </c>
      <c r="F13" s="30">
        <f>E13/$E$18</f>
        <v>0.89214434148594901</v>
      </c>
      <c r="G13" s="21"/>
      <c r="H13" s="37">
        <f>AVERAGE(B13,E13)</f>
        <v>635358.5</v>
      </c>
      <c r="I13" s="30">
        <f>H13/$H$18</f>
        <v>0.89142595377863576</v>
      </c>
      <c r="J13" s="21"/>
      <c r="K13" s="21"/>
      <c r="L13" s="22"/>
    </row>
    <row r="14" spans="1:12" x14ac:dyDescent="0.25">
      <c r="A14" s="25" t="s">
        <v>4</v>
      </c>
      <c r="B14" s="54">
        <v>66383</v>
      </c>
      <c r="C14" s="30">
        <f t="shared" ref="C14:C17" si="1">B14/$B$18</f>
        <v>9.1400758655348802E-2</v>
      </c>
      <c r="D14" s="54"/>
      <c r="E14" s="54">
        <v>62988</v>
      </c>
      <c r="F14" s="30">
        <f t="shared" ref="F14:F17" si="2">E14/$E$18</f>
        <v>9.0085425834843386E-2</v>
      </c>
      <c r="G14" s="21"/>
      <c r="H14" s="37">
        <f t="shared" ref="H14:H17" si="3">AVERAGE(B14,E14)</f>
        <v>64685.5</v>
      </c>
      <c r="I14" s="30">
        <f t="shared" ref="I14:I17" si="4">H14/$H$18</f>
        <v>9.0755586858675769E-2</v>
      </c>
      <c r="J14" s="21"/>
      <c r="K14" s="21"/>
      <c r="L14" s="22"/>
    </row>
    <row r="15" spans="1:12" x14ac:dyDescent="0.25">
      <c r="A15" s="25" t="s">
        <v>5</v>
      </c>
      <c r="B15" s="54">
        <v>8669</v>
      </c>
      <c r="C15" s="30">
        <f t="shared" si="1"/>
        <v>1.1936085696386404E-2</v>
      </c>
      <c r="D15" s="54"/>
      <c r="E15" s="54">
        <v>8266</v>
      </c>
      <c r="F15" s="30">
        <f t="shared" si="2"/>
        <v>1.1822031656042667E-2</v>
      </c>
      <c r="G15" s="21"/>
      <c r="H15" s="37">
        <f t="shared" si="3"/>
        <v>8467.5</v>
      </c>
      <c r="I15" s="30">
        <f t="shared" si="4"/>
        <v>1.1880142098705847E-2</v>
      </c>
      <c r="J15" s="21"/>
      <c r="K15" s="21"/>
      <c r="L15" s="22"/>
    </row>
    <row r="16" spans="1:12" x14ac:dyDescent="0.25">
      <c r="A16" s="25" t="s">
        <v>6</v>
      </c>
      <c r="B16" s="54">
        <v>2259</v>
      </c>
      <c r="C16" s="30">
        <f t="shared" si="1"/>
        <v>3.1103492430657386E-3</v>
      </c>
      <c r="D16" s="54"/>
      <c r="E16" s="54">
        <v>2158</v>
      </c>
      <c r="F16" s="30">
        <f t="shared" si="2"/>
        <v>3.0863711969199219E-3</v>
      </c>
      <c r="G16" s="21"/>
      <c r="H16" s="37">
        <f t="shared" si="3"/>
        <v>2208.5</v>
      </c>
      <c r="I16" s="30">
        <f t="shared" si="4"/>
        <v>3.0985879923226293E-3</v>
      </c>
      <c r="J16" s="21"/>
      <c r="K16" s="21"/>
      <c r="L16" s="22"/>
    </row>
    <row r="17" spans="1:12" ht="17.25" x14ac:dyDescent="0.4">
      <c r="A17" s="25" t="s">
        <v>7</v>
      </c>
      <c r="B17" s="61">
        <v>2047</v>
      </c>
      <c r="C17" s="31">
        <f t="shared" si="1"/>
        <v>2.818452811224244E-3</v>
      </c>
      <c r="D17" s="54"/>
      <c r="E17" s="61">
        <v>2001</v>
      </c>
      <c r="F17" s="31">
        <f t="shared" si="2"/>
        <v>2.8618298262450249E-3</v>
      </c>
      <c r="G17" s="21"/>
      <c r="H17" s="77">
        <f t="shared" si="3"/>
        <v>2024</v>
      </c>
      <c r="I17" s="31">
        <f t="shared" si="4"/>
        <v>2.8397292716599506E-3</v>
      </c>
      <c r="J17" s="21"/>
      <c r="K17" s="21"/>
      <c r="L17" s="22"/>
    </row>
    <row r="18" spans="1:12" x14ac:dyDescent="0.25">
      <c r="A18" s="25" t="s">
        <v>8</v>
      </c>
      <c r="B18" s="54">
        <f>SUM(B13:B17)</f>
        <v>726285</v>
      </c>
      <c r="C18" s="30">
        <f>SUM(C13:C17)</f>
        <v>1</v>
      </c>
      <c r="D18" s="54"/>
      <c r="E18" s="54">
        <f>SUM(E13:E17)</f>
        <v>699203</v>
      </c>
      <c r="F18" s="30">
        <f>SUM(F13:F17)</f>
        <v>1</v>
      </c>
      <c r="G18" s="21"/>
      <c r="H18" s="37">
        <f>SUM(H13:H17)</f>
        <v>712744</v>
      </c>
      <c r="I18" s="30">
        <f>SUM(I13:I17)</f>
        <v>1</v>
      </c>
      <c r="J18" s="21"/>
      <c r="K18" s="21"/>
      <c r="L18" s="22"/>
    </row>
    <row r="19" spans="1:12" x14ac:dyDescent="0.25">
      <c r="A19" s="39"/>
      <c r="B19" s="103"/>
      <c r="C19" s="104"/>
      <c r="D19" s="40"/>
      <c r="E19" s="103"/>
      <c r="F19" s="104"/>
      <c r="G19" s="40"/>
      <c r="H19" s="103"/>
      <c r="I19" s="104"/>
      <c r="J19" s="40"/>
      <c r="K19" s="103"/>
      <c r="L19" s="105"/>
    </row>
    <row r="20" spans="1:12" x14ac:dyDescent="0.25">
      <c r="A20" s="100" t="s">
        <v>129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2"/>
    </row>
  </sheetData>
  <mergeCells count="1">
    <mergeCell ref="A1:B1"/>
  </mergeCells>
  <printOptions horizontalCentered="1"/>
  <pageMargins left="0.7" right="0.7" top="0.75" bottom="0.75" header="0.3" footer="0.3"/>
  <pageSetup scale="7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Q103"/>
  <sheetViews>
    <sheetView topLeftCell="A74" zoomScaleNormal="100" workbookViewId="0">
      <selection activeCell="B44" sqref="B44"/>
    </sheetView>
  </sheetViews>
  <sheetFormatPr defaultRowHeight="15" x14ac:dyDescent="0.25"/>
  <cols>
    <col min="1" max="1" width="50.7109375" customWidth="1"/>
    <col min="2" max="2" width="22.7109375" customWidth="1"/>
    <col min="3" max="3" width="0.42578125" customWidth="1"/>
    <col min="4" max="4" width="21" customWidth="1"/>
    <col min="5" max="5" width="0.42578125" customWidth="1"/>
    <col min="6" max="6" width="21" bestFit="1" customWidth="1"/>
    <col min="7" max="7" width="0.42578125" customWidth="1"/>
    <col min="8" max="8" width="9.140625" customWidth="1"/>
    <col min="9" max="9" width="0.5703125" customWidth="1"/>
    <col min="10" max="10" width="20.7109375" customWidth="1"/>
    <col min="12" max="12" width="0.42578125" customWidth="1"/>
    <col min="13" max="13" width="20.7109375" customWidth="1"/>
    <col min="14" max="14" width="9.140625" customWidth="1"/>
    <col min="15" max="15" width="0.42578125" customWidth="1"/>
  </cols>
  <sheetData>
    <row r="1" spans="1:17" x14ac:dyDescent="0.25">
      <c r="A1" s="218" t="s">
        <v>18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</row>
    <row r="2" spans="1:17" x14ac:dyDescent="0.25">
      <c r="A2" s="65"/>
      <c r="B2" s="155"/>
      <c r="C2" s="155"/>
      <c r="D2" s="155"/>
      <c r="E2" s="155"/>
      <c r="F2" s="155"/>
      <c r="G2" s="155"/>
      <c r="H2" s="155"/>
      <c r="I2" s="155"/>
      <c r="J2" s="153" t="s">
        <v>1</v>
      </c>
    </row>
    <row r="3" spans="1:17" x14ac:dyDescent="0.25">
      <c r="A3" s="42"/>
      <c r="B3" s="2">
        <v>2014</v>
      </c>
      <c r="C3" s="2"/>
      <c r="D3" s="43">
        <v>2015</v>
      </c>
      <c r="E3" s="5"/>
      <c r="F3" s="2">
        <v>2016</v>
      </c>
      <c r="G3" s="2"/>
      <c r="H3" s="2">
        <v>2017</v>
      </c>
      <c r="I3" s="5"/>
      <c r="J3" s="44" t="s">
        <v>2</v>
      </c>
    </row>
    <row r="4" spans="1:17" x14ac:dyDescent="0.25">
      <c r="A4" s="45" t="s">
        <v>3</v>
      </c>
      <c r="B4" s="9">
        <f>D73</f>
        <v>0.91857036260058622</v>
      </c>
      <c r="C4" s="9"/>
      <c r="D4" s="9">
        <f>H73</f>
        <v>0.91093051860879815</v>
      </c>
      <c r="E4" s="5"/>
      <c r="F4" s="9">
        <f>K73</f>
        <v>0.90874146861397687</v>
      </c>
      <c r="G4" s="9"/>
      <c r="H4" s="9">
        <f>N73</f>
        <v>0.93419738332426627</v>
      </c>
      <c r="I4" s="5"/>
      <c r="J4" s="46">
        <f>AVERAGE(B4,D4,F4,H4)</f>
        <v>0.91810993328690693</v>
      </c>
    </row>
    <row r="5" spans="1:17" x14ac:dyDescent="0.25">
      <c r="A5" s="45" t="s">
        <v>4</v>
      </c>
      <c r="B5" s="11">
        <f>D81*($D$74+$D$75)</f>
        <v>6.406043361908885E-2</v>
      </c>
      <c r="C5" s="11"/>
      <c r="D5" s="11">
        <f>H81*($H$74+$H$75)</f>
        <v>6.9845967187562544E-2</v>
      </c>
      <c r="E5" s="11"/>
      <c r="F5" s="11">
        <f>K81*($K$74+$K$75)</f>
        <v>7.4172968490094165E-2</v>
      </c>
      <c r="G5" s="11"/>
      <c r="H5" s="11">
        <f>N81*($N$74+$N$75)</f>
        <v>5.3901448418628171E-2</v>
      </c>
      <c r="I5" s="5"/>
      <c r="J5" s="46">
        <f t="shared" ref="J5:J8" si="0">AVERAGE(B5,D5,F5,H5)</f>
        <v>6.5495204428843434E-2</v>
      </c>
    </row>
    <row r="6" spans="1:17" x14ac:dyDescent="0.25">
      <c r="A6" s="45" t="s">
        <v>5</v>
      </c>
      <c r="B6" s="11">
        <f>D82*($D$74+$D$75)</f>
        <v>1.2265923168983622E-2</v>
      </c>
      <c r="C6" s="11"/>
      <c r="D6" s="11">
        <f>H82*($H$74+$H$75)</f>
        <v>1.3682957233235146E-2</v>
      </c>
      <c r="E6" s="5"/>
      <c r="F6" s="11">
        <f t="shared" ref="F6:F8" si="1">K82*($K$74+$K$75)</f>
        <v>1.1495028296156553E-2</v>
      </c>
      <c r="G6" s="11"/>
      <c r="H6" s="11">
        <f t="shared" ref="H6:H8" si="2">N82*($N$74+$N$75)</f>
        <v>7.9453720950055755E-3</v>
      </c>
      <c r="I6" s="5"/>
      <c r="J6" s="46">
        <f t="shared" si="0"/>
        <v>1.1347320198345223E-2</v>
      </c>
    </row>
    <row r="7" spans="1:17" x14ac:dyDescent="0.25">
      <c r="A7" s="45" t="s">
        <v>6</v>
      </c>
      <c r="B7" s="11">
        <f>D83*($D$74+$D$75)</f>
        <v>2.0366916593292502E-3</v>
      </c>
      <c r="C7" s="11"/>
      <c r="D7" s="11">
        <f>H83*($H$74+$H$75)</f>
        <v>2.2436829999592295E-3</v>
      </c>
      <c r="E7" s="5"/>
      <c r="F7" s="11">
        <f t="shared" si="1"/>
        <v>2.283434823057109E-3</v>
      </c>
      <c r="G7" s="11"/>
      <c r="H7" s="11">
        <f t="shared" si="2"/>
        <v>1.6189623216894915E-3</v>
      </c>
      <c r="I7" s="5"/>
      <c r="J7" s="46">
        <f t="shared" si="0"/>
        <v>2.04569295100877E-3</v>
      </c>
    </row>
    <row r="8" spans="1:17" x14ac:dyDescent="0.25">
      <c r="A8" s="45" t="s">
        <v>7</v>
      </c>
      <c r="B8" s="12">
        <f>D84*($D$74+$D$75)</f>
        <v>3.0665889520119925E-3</v>
      </c>
      <c r="C8" s="12"/>
      <c r="D8" s="12">
        <f>H84*($H$74+$H$75)</f>
        <v>3.2968739704449727E-3</v>
      </c>
      <c r="E8" s="5"/>
      <c r="F8" s="12">
        <f t="shared" si="1"/>
        <v>3.3070997767153318E-3</v>
      </c>
      <c r="G8" s="12"/>
      <c r="H8" s="12">
        <f t="shared" si="2"/>
        <v>2.3368338404105345E-3</v>
      </c>
      <c r="I8" s="5"/>
      <c r="J8" s="47">
        <f t="shared" si="0"/>
        <v>3.0018491348957079E-3</v>
      </c>
    </row>
    <row r="9" spans="1:17" x14ac:dyDescent="0.25">
      <c r="A9" s="48" t="s">
        <v>8</v>
      </c>
      <c r="B9" s="49">
        <f>SUM(B4:B8)</f>
        <v>1</v>
      </c>
      <c r="C9" s="49"/>
      <c r="D9" s="49">
        <f>SUM(D4:D8)</f>
        <v>1</v>
      </c>
      <c r="E9" s="50"/>
      <c r="F9" s="49">
        <f>SUM(F4:F8)</f>
        <v>1</v>
      </c>
      <c r="G9" s="49"/>
      <c r="H9" s="49">
        <f>SUM(H4:H8)</f>
        <v>1</v>
      </c>
      <c r="I9" s="50"/>
      <c r="J9" s="51">
        <f>SUM(J4:J8)</f>
        <v>1</v>
      </c>
    </row>
    <row r="12" spans="1:17" x14ac:dyDescent="0.25">
      <c r="A12" s="52" t="s">
        <v>19</v>
      </c>
      <c r="B12" s="53"/>
      <c r="C12" s="53"/>
      <c r="D12" s="18"/>
      <c r="E12" s="18"/>
      <c r="F12" s="18"/>
      <c r="G12" s="18"/>
      <c r="H12" s="18"/>
      <c r="I12" s="18"/>
      <c r="J12" s="18"/>
      <c r="K12" s="233"/>
      <c r="L12" s="233"/>
      <c r="M12" s="233"/>
      <c r="N12" s="233"/>
      <c r="O12" s="18"/>
      <c r="P12" s="18"/>
      <c r="Q12" s="19"/>
    </row>
    <row r="13" spans="1:17" x14ac:dyDescent="0.25">
      <c r="A13" s="164"/>
      <c r="B13" s="160"/>
      <c r="C13" s="160"/>
      <c r="D13" s="40"/>
      <c r="E13" s="40"/>
      <c r="F13" s="40"/>
      <c r="G13" s="40"/>
      <c r="H13" s="40"/>
      <c r="I13" s="40"/>
      <c r="J13" s="40"/>
      <c r="K13" s="234"/>
      <c r="L13" s="234"/>
      <c r="M13" s="234"/>
      <c r="N13" s="234"/>
      <c r="O13" s="40"/>
      <c r="P13" s="40"/>
      <c r="Q13" s="41"/>
    </row>
    <row r="14" spans="1:17" x14ac:dyDescent="0.25">
      <c r="A14" s="237" t="s">
        <v>29</v>
      </c>
      <c r="B14" s="238"/>
      <c r="C14" s="238"/>
      <c r="D14" s="238"/>
      <c r="E14" s="238"/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9"/>
    </row>
    <row r="15" spans="1:17" x14ac:dyDescent="0.25">
      <c r="A15" s="55"/>
      <c r="B15" s="235">
        <f>B3</f>
        <v>2014</v>
      </c>
      <c r="C15" s="236"/>
      <c r="D15" s="235"/>
      <c r="E15" s="21"/>
      <c r="F15" s="234">
        <f>D3</f>
        <v>2015</v>
      </c>
      <c r="G15" s="234"/>
      <c r="H15" s="234"/>
      <c r="I15" s="21"/>
      <c r="J15" s="234">
        <f>F3</f>
        <v>2016</v>
      </c>
      <c r="K15" s="234"/>
      <c r="L15" s="21"/>
      <c r="M15" s="234">
        <f>H3</f>
        <v>2017</v>
      </c>
      <c r="N15" s="234"/>
      <c r="O15" s="21"/>
      <c r="P15" s="21"/>
      <c r="Q15" s="22"/>
    </row>
    <row r="16" spans="1:17" ht="30" x14ac:dyDescent="0.25">
      <c r="A16" s="66" t="s">
        <v>20</v>
      </c>
      <c r="B16" s="57" t="s">
        <v>21</v>
      </c>
      <c r="C16" s="58"/>
      <c r="D16" s="59" t="s">
        <v>22</v>
      </c>
      <c r="E16" s="60"/>
      <c r="F16" s="57" t="s">
        <v>21</v>
      </c>
      <c r="G16" s="57"/>
      <c r="H16" s="59" t="s">
        <v>22</v>
      </c>
      <c r="I16" s="21"/>
      <c r="J16" s="57" t="s">
        <v>21</v>
      </c>
      <c r="K16" s="59" t="s">
        <v>22</v>
      </c>
      <c r="L16" s="21"/>
      <c r="M16" s="165" t="s">
        <v>21</v>
      </c>
      <c r="N16" s="165" t="s">
        <v>22</v>
      </c>
      <c r="O16" s="21"/>
      <c r="P16" s="21"/>
      <c r="Q16" s="22"/>
    </row>
    <row r="17" spans="1:17" x14ac:dyDescent="0.25">
      <c r="A17" s="67" t="s">
        <v>11</v>
      </c>
      <c r="B17" s="54">
        <v>564613</v>
      </c>
      <c r="C17" s="54"/>
      <c r="D17" s="30">
        <f>B17/$B$20</f>
        <v>0.89298361319484976</v>
      </c>
      <c r="E17" s="21"/>
      <c r="F17" s="54">
        <v>786198</v>
      </c>
      <c r="G17" s="54"/>
      <c r="H17" s="30">
        <f>F17/$F$20</f>
        <v>0.88504415663362657</v>
      </c>
      <c r="I17" s="21"/>
      <c r="J17" s="54">
        <v>850641</v>
      </c>
      <c r="K17" s="30">
        <f>J17/$J$20</f>
        <v>0.8781508310854127</v>
      </c>
      <c r="L17" s="21"/>
      <c r="M17" s="54">
        <v>514649</v>
      </c>
      <c r="N17" s="30">
        <f>M17/$M$20</f>
        <v>0.91480145046037897</v>
      </c>
      <c r="O17" s="21"/>
      <c r="P17" s="21"/>
      <c r="Q17" s="22"/>
    </row>
    <row r="18" spans="1:17" x14ac:dyDescent="0.25">
      <c r="A18" s="67" t="s">
        <v>14</v>
      </c>
      <c r="B18" s="54">
        <v>66919</v>
      </c>
      <c r="C18" s="54"/>
      <c r="D18" s="30">
        <f>B18/$B$20</f>
        <v>0.10583810576693443</v>
      </c>
      <c r="E18" s="21"/>
      <c r="F18" s="54">
        <v>100968</v>
      </c>
      <c r="G18" s="54"/>
      <c r="H18" s="30">
        <f>F18/$F$20</f>
        <v>0.11366238327620269</v>
      </c>
      <c r="I18" s="21"/>
      <c r="J18" s="54">
        <v>116383</v>
      </c>
      <c r="K18" s="30">
        <f>J18/$J$20</f>
        <v>0.12014684005851303</v>
      </c>
      <c r="L18" s="21"/>
      <c r="M18" s="54">
        <v>47803</v>
      </c>
      <c r="N18" s="30">
        <f t="shared" ref="N18:N19" si="3">M18/$M$20</f>
        <v>8.4971026342920114E-2</v>
      </c>
      <c r="O18" s="21"/>
      <c r="P18" s="21"/>
      <c r="Q18" s="22"/>
    </row>
    <row r="19" spans="1:17" ht="17.25" x14ac:dyDescent="0.4">
      <c r="A19" s="67" t="s">
        <v>23</v>
      </c>
      <c r="B19" s="61">
        <v>745</v>
      </c>
      <c r="C19" s="61"/>
      <c r="D19" s="31">
        <f>B19/$B$20</f>
        <v>1.1782810382158452E-3</v>
      </c>
      <c r="E19" s="21"/>
      <c r="F19" s="61">
        <v>1149</v>
      </c>
      <c r="G19" s="61"/>
      <c r="H19" s="31">
        <f>F19/$F$20</f>
        <v>1.2934600901707166E-3</v>
      </c>
      <c r="I19" s="21"/>
      <c r="J19" s="61">
        <v>1649</v>
      </c>
      <c r="K19" s="31">
        <f>J19/$J$20</f>
        <v>1.7023288560742377E-3</v>
      </c>
      <c r="L19" s="21"/>
      <c r="M19" s="61">
        <v>128</v>
      </c>
      <c r="N19" s="31">
        <f t="shared" si="3"/>
        <v>2.2752319670091365E-4</v>
      </c>
      <c r="O19" s="21"/>
      <c r="P19" s="21"/>
      <c r="Q19" s="22"/>
    </row>
    <row r="20" spans="1:17" x14ac:dyDescent="0.25">
      <c r="A20" s="67"/>
      <c r="B20" s="54">
        <f>SUM(B17:B19)</f>
        <v>632277</v>
      </c>
      <c r="C20" s="54"/>
      <c r="D20" s="30">
        <f>SUM(D17:D19)</f>
        <v>1</v>
      </c>
      <c r="E20" s="21"/>
      <c r="F20" s="54">
        <f>SUM(F17:F19)</f>
        <v>888315</v>
      </c>
      <c r="G20" s="54"/>
      <c r="H20" s="30">
        <f>SUM(H17:H19)</f>
        <v>1</v>
      </c>
      <c r="I20" s="21"/>
      <c r="J20" s="54">
        <f>SUM(J17:J19)</f>
        <v>968673</v>
      </c>
      <c r="K20" s="30">
        <f>SUM(K17:K19)</f>
        <v>1</v>
      </c>
      <c r="L20" s="21"/>
      <c r="M20" s="54">
        <f>SUM(M17:M19)</f>
        <v>562580</v>
      </c>
      <c r="N20" s="30">
        <f>SUM(N17:N19)</f>
        <v>1</v>
      </c>
      <c r="O20" s="21"/>
      <c r="P20" s="21"/>
      <c r="Q20" s="22"/>
    </row>
    <row r="21" spans="1:17" ht="47.25" customHeight="1" x14ac:dyDescent="0.25">
      <c r="A21" s="66" t="s">
        <v>20</v>
      </c>
      <c r="B21" s="57" t="s">
        <v>24</v>
      </c>
      <c r="C21" s="58"/>
      <c r="D21" s="63" t="s">
        <v>22</v>
      </c>
      <c r="E21" s="60"/>
      <c r="F21" s="57" t="s">
        <v>24</v>
      </c>
      <c r="G21" s="57"/>
      <c r="H21" s="63" t="s">
        <v>22</v>
      </c>
      <c r="I21" s="21"/>
      <c r="J21" s="57" t="s">
        <v>24</v>
      </c>
      <c r="K21" s="63" t="s">
        <v>22</v>
      </c>
      <c r="L21" s="21"/>
      <c r="M21" s="57" t="s">
        <v>24</v>
      </c>
      <c r="N21" s="59" t="s">
        <v>22</v>
      </c>
      <c r="O21" s="21"/>
      <c r="P21" s="21"/>
      <c r="Q21" s="22"/>
    </row>
    <row r="22" spans="1:17" x14ac:dyDescent="0.25">
      <c r="A22" s="67" t="s">
        <v>11</v>
      </c>
      <c r="B22" s="54">
        <v>70762</v>
      </c>
      <c r="C22" s="54"/>
      <c r="D22" s="30">
        <f>B22/$B$25</f>
        <v>0.97483089724338401</v>
      </c>
      <c r="E22" s="21"/>
      <c r="F22" s="54">
        <v>128118</v>
      </c>
      <c r="G22" s="54"/>
      <c r="H22" s="30">
        <f>F22/$F$25</f>
        <v>0.97354843121908219</v>
      </c>
      <c r="I22" s="21"/>
      <c r="J22" s="54">
        <v>181164</v>
      </c>
      <c r="K22" s="30">
        <f>J22/$J$25</f>
        <v>0.97351847473292785</v>
      </c>
      <c r="L22" s="21"/>
      <c r="M22" s="54">
        <v>98095</v>
      </c>
      <c r="N22" s="30">
        <f>M22/$M$25</f>
        <v>0.96706297566938759</v>
      </c>
      <c r="O22" s="21"/>
      <c r="P22" s="21"/>
      <c r="Q22" s="22"/>
    </row>
    <row r="23" spans="1:17" x14ac:dyDescent="0.25">
      <c r="A23" s="67" t="s">
        <v>14</v>
      </c>
      <c r="B23" s="54">
        <v>1827</v>
      </c>
      <c r="C23" s="54"/>
      <c r="D23" s="30">
        <f>B23/$B$25</f>
        <v>2.5169102756616015E-2</v>
      </c>
      <c r="E23" s="21"/>
      <c r="F23" s="54">
        <v>3477</v>
      </c>
      <c r="G23" s="54"/>
      <c r="H23" s="30">
        <f>F23/$F$25</f>
        <v>2.6421173413171833E-2</v>
      </c>
      <c r="I23" s="21"/>
      <c r="J23" s="54">
        <v>4925</v>
      </c>
      <c r="K23" s="30">
        <f>J23/$J$25</f>
        <v>2.6465404208670981E-2</v>
      </c>
      <c r="L23" s="21"/>
      <c r="M23" s="54">
        <v>3341</v>
      </c>
      <c r="N23" s="30">
        <f t="shared" ref="N23:N24" si="4">M23/$M$25</f>
        <v>3.2937024330612408E-2</v>
      </c>
      <c r="O23" s="21"/>
      <c r="P23" s="21"/>
      <c r="Q23" s="22"/>
    </row>
    <row r="24" spans="1:17" ht="17.25" x14ac:dyDescent="0.4">
      <c r="A24" s="67" t="s">
        <v>23</v>
      </c>
      <c r="B24" s="61">
        <v>0</v>
      </c>
      <c r="C24" s="54"/>
      <c r="D24" s="31">
        <f>B24/$B$25</f>
        <v>0</v>
      </c>
      <c r="E24" s="21"/>
      <c r="F24" s="61">
        <v>4</v>
      </c>
      <c r="G24" s="61"/>
      <c r="H24" s="31">
        <f>F24/$F$25</f>
        <v>3.0395367745955516E-5</v>
      </c>
      <c r="I24" s="21"/>
      <c r="J24" s="61">
        <v>3</v>
      </c>
      <c r="K24" s="31">
        <f>J24/$J$25</f>
        <v>1.6121058401220902E-5</v>
      </c>
      <c r="L24" s="21"/>
      <c r="M24" s="61">
        <v>0</v>
      </c>
      <c r="N24" s="31">
        <f t="shared" si="4"/>
        <v>0</v>
      </c>
      <c r="O24" s="21"/>
      <c r="P24" s="21"/>
      <c r="Q24" s="22"/>
    </row>
    <row r="25" spans="1:17" x14ac:dyDescent="0.25">
      <c r="A25" s="67"/>
      <c r="B25" s="54">
        <f>SUM(B22:B24)</f>
        <v>72589</v>
      </c>
      <c r="C25" s="54"/>
      <c r="D25" s="30">
        <f>SUM(D22:D24)</f>
        <v>1</v>
      </c>
      <c r="E25" s="21"/>
      <c r="F25" s="54">
        <f>SUM(F22:F24)</f>
        <v>131599</v>
      </c>
      <c r="G25" s="54"/>
      <c r="H25" s="30">
        <f>SUM(H22:H24)</f>
        <v>1</v>
      </c>
      <c r="I25" s="21"/>
      <c r="J25" s="54">
        <f>SUM(J22:J24)</f>
        <v>186092</v>
      </c>
      <c r="K25" s="30">
        <f>SUM(K22:K24)</f>
        <v>1</v>
      </c>
      <c r="L25" s="21"/>
      <c r="M25" s="54">
        <f>SUM(M22:M24)</f>
        <v>101436</v>
      </c>
      <c r="N25" s="30">
        <f>SUM(N22:N24)</f>
        <v>1</v>
      </c>
      <c r="O25" s="21"/>
      <c r="P25" s="21"/>
      <c r="Q25" s="22"/>
    </row>
    <row r="26" spans="1:17" x14ac:dyDescent="0.25">
      <c r="A26" s="67"/>
      <c r="B26" s="54"/>
      <c r="C26" s="54"/>
      <c r="D26" s="64"/>
      <c r="E26" s="21"/>
      <c r="F26" s="21"/>
      <c r="G26" s="21"/>
      <c r="H26" s="64"/>
      <c r="I26" s="21"/>
      <c r="J26" s="21"/>
      <c r="K26" s="64"/>
      <c r="L26" s="21"/>
      <c r="M26" s="21"/>
      <c r="N26" s="64"/>
      <c r="O26" s="21"/>
      <c r="P26" s="21"/>
      <c r="Q26" s="22"/>
    </row>
    <row r="27" spans="1:17" ht="30" x14ac:dyDescent="0.25">
      <c r="A27" s="66" t="s">
        <v>20</v>
      </c>
      <c r="B27" s="57" t="s">
        <v>28</v>
      </c>
      <c r="C27" s="58"/>
      <c r="D27" s="63" t="s">
        <v>22</v>
      </c>
      <c r="E27" s="60"/>
      <c r="F27" s="57" t="s">
        <v>24</v>
      </c>
      <c r="G27" s="57"/>
      <c r="H27" s="63" t="s">
        <v>22</v>
      </c>
      <c r="I27" s="21"/>
      <c r="J27" s="57" t="s">
        <v>24</v>
      </c>
      <c r="K27" s="63" t="s">
        <v>22</v>
      </c>
      <c r="L27" s="21"/>
      <c r="M27" s="57" t="s">
        <v>24</v>
      </c>
      <c r="N27" s="63" t="s">
        <v>22</v>
      </c>
      <c r="O27" s="21"/>
      <c r="P27" s="21"/>
      <c r="Q27" s="22"/>
    </row>
    <row r="28" spans="1:17" x14ac:dyDescent="0.25">
      <c r="A28" s="67" t="s">
        <v>11</v>
      </c>
      <c r="B28" s="54">
        <v>261681</v>
      </c>
      <c r="C28" s="54"/>
      <c r="D28" s="30">
        <f>B28/$B$31</f>
        <v>0.95824361734850816</v>
      </c>
      <c r="E28" s="21"/>
      <c r="F28" s="54">
        <v>251347</v>
      </c>
      <c r="G28" s="54"/>
      <c r="H28" s="30">
        <f>F28/$F$31</f>
        <v>0.96075515836308456</v>
      </c>
      <c r="I28" s="21"/>
      <c r="J28" s="54">
        <v>237725</v>
      </c>
      <c r="K28" s="30">
        <f>J28/$J$31</f>
        <v>0.96609473803989143</v>
      </c>
      <c r="L28" s="21"/>
      <c r="M28" s="54">
        <v>225246</v>
      </c>
      <c r="N28" s="30">
        <f>M28/$M$31</f>
        <v>0.96672103004291843</v>
      </c>
      <c r="O28" s="21"/>
      <c r="P28" s="21"/>
      <c r="Q28" s="22"/>
    </row>
    <row r="29" spans="1:17" x14ac:dyDescent="0.25">
      <c r="A29" s="67" t="s">
        <v>14</v>
      </c>
      <c r="B29" s="54">
        <v>11402</v>
      </c>
      <c r="C29" s="54"/>
      <c r="D29" s="30">
        <f>B29/$B$31</f>
        <v>4.1752720774560208E-2</v>
      </c>
      <c r="E29" s="21"/>
      <c r="F29" s="54">
        <v>10266</v>
      </c>
      <c r="G29" s="54"/>
      <c r="H29" s="30">
        <f>F29/$F$31</f>
        <v>3.9241019211510089E-2</v>
      </c>
      <c r="I29" s="21"/>
      <c r="J29" s="54">
        <v>8343</v>
      </c>
      <c r="K29" s="30">
        <f>J29/$J$31</f>
        <v>3.3905261960108589E-2</v>
      </c>
      <c r="L29" s="21"/>
      <c r="M29" s="54">
        <v>7754</v>
      </c>
      <c r="N29" s="30">
        <f t="shared" ref="N29:N30" si="5">M29/$M$31</f>
        <v>3.3278969957081544E-2</v>
      </c>
      <c r="O29" s="21"/>
      <c r="P29" s="21"/>
      <c r="Q29" s="22"/>
    </row>
    <row r="30" spans="1:17" ht="17.25" x14ac:dyDescent="0.4">
      <c r="A30" s="67" t="s">
        <v>23</v>
      </c>
      <c r="B30" s="61">
        <v>1</v>
      </c>
      <c r="C30" s="54"/>
      <c r="D30" s="31">
        <f>B30/$B$31</f>
        <v>3.6618769316400815E-6</v>
      </c>
      <c r="E30" s="21"/>
      <c r="F30" s="61">
        <v>1</v>
      </c>
      <c r="G30" s="61"/>
      <c r="H30" s="31">
        <f>F30/$F$31</f>
        <v>3.8224254053682143E-6</v>
      </c>
      <c r="I30" s="21"/>
      <c r="J30" s="61">
        <v>0</v>
      </c>
      <c r="K30" s="31">
        <f>J30/$J$31</f>
        <v>0</v>
      </c>
      <c r="L30" s="21"/>
      <c r="M30" s="61">
        <v>0</v>
      </c>
      <c r="N30" s="31">
        <f t="shared" si="5"/>
        <v>0</v>
      </c>
      <c r="O30" s="21"/>
      <c r="P30" s="21"/>
      <c r="Q30" s="22"/>
    </row>
    <row r="31" spans="1:17" x14ac:dyDescent="0.25">
      <c r="A31" s="25"/>
      <c r="B31" s="54">
        <f>SUM(B28:B30)</f>
        <v>273084</v>
      </c>
      <c r="C31" s="54"/>
      <c r="D31" s="30">
        <f>SUM(D28:D30)</f>
        <v>1</v>
      </c>
      <c r="E31" s="21"/>
      <c r="F31" s="54">
        <f>SUM(F28:F30)</f>
        <v>261614</v>
      </c>
      <c r="G31" s="54"/>
      <c r="H31" s="30">
        <f>SUM(H28:H30)</f>
        <v>1</v>
      </c>
      <c r="I31" s="21"/>
      <c r="J31" s="54">
        <f>SUM(J28:J30)</f>
        <v>246068</v>
      </c>
      <c r="K31" s="30">
        <f>SUM(K28:K30)</f>
        <v>1</v>
      </c>
      <c r="L31" s="21"/>
      <c r="M31" s="54">
        <f>SUM(M28:M30)</f>
        <v>233000</v>
      </c>
      <c r="N31" s="30">
        <f>SUM(N28:N30)</f>
        <v>1</v>
      </c>
      <c r="O31" s="21"/>
      <c r="P31" s="21"/>
      <c r="Q31" s="22"/>
    </row>
    <row r="32" spans="1:17" x14ac:dyDescent="0.25">
      <c r="A32" s="25"/>
      <c r="B32" s="54"/>
      <c r="C32" s="54"/>
      <c r="D32" s="30"/>
      <c r="E32" s="21"/>
      <c r="F32" s="54"/>
      <c r="G32" s="54"/>
      <c r="H32" s="30"/>
      <c r="I32" s="21"/>
      <c r="J32" s="54"/>
      <c r="K32" s="30"/>
      <c r="L32" s="21"/>
      <c r="M32" s="21"/>
      <c r="N32" s="21"/>
      <c r="O32" s="21"/>
      <c r="P32" s="21"/>
      <c r="Q32" s="22"/>
    </row>
    <row r="33" spans="1:17" x14ac:dyDescent="0.25">
      <c r="A33" s="20" t="s">
        <v>30</v>
      </c>
      <c r="B33" s="54"/>
      <c r="C33" s="54"/>
      <c r="D33" s="30"/>
      <c r="E33" s="21"/>
      <c r="F33" s="54"/>
      <c r="G33" s="54"/>
      <c r="H33" s="30"/>
      <c r="I33" s="21"/>
      <c r="J33" s="54"/>
      <c r="K33" s="30"/>
      <c r="L33" s="21"/>
      <c r="M33" s="21"/>
      <c r="N33" s="21"/>
      <c r="O33" s="21"/>
      <c r="P33" s="21"/>
      <c r="Q33" s="22"/>
    </row>
    <row r="34" spans="1:17" ht="30" x14ac:dyDescent="0.25">
      <c r="A34" s="56" t="s">
        <v>20</v>
      </c>
      <c r="B34" s="57" t="s">
        <v>25</v>
      </c>
      <c r="C34" s="58"/>
      <c r="D34" s="63" t="s">
        <v>22</v>
      </c>
      <c r="E34" s="21"/>
      <c r="F34" s="57" t="s">
        <v>25</v>
      </c>
      <c r="G34" s="57"/>
      <c r="H34" s="63" t="s">
        <v>22</v>
      </c>
      <c r="I34" s="21"/>
      <c r="J34" s="57" t="s">
        <v>25</v>
      </c>
      <c r="K34" s="63" t="s">
        <v>22</v>
      </c>
      <c r="L34" s="21"/>
      <c r="M34" s="59" t="s">
        <v>25</v>
      </c>
      <c r="N34" s="59" t="s">
        <v>22</v>
      </c>
      <c r="O34" s="21"/>
      <c r="P34" s="21"/>
      <c r="Q34" s="22"/>
    </row>
    <row r="35" spans="1:17" x14ac:dyDescent="0.25">
      <c r="A35" s="25" t="s">
        <v>11</v>
      </c>
      <c r="B35" s="54">
        <f>B17+B22+B28</f>
        <v>897056</v>
      </c>
      <c r="C35" s="54"/>
      <c r="D35" s="30">
        <f>B35/$B$38</f>
        <v>0.91728206963546188</v>
      </c>
      <c r="E35" s="21"/>
      <c r="F35" s="54">
        <f>F17+F22+F28</f>
        <v>1165663</v>
      </c>
      <c r="G35" s="54"/>
      <c r="H35" s="30">
        <f>F35/$F$38</f>
        <v>0.90958839760036458</v>
      </c>
      <c r="I35" s="21"/>
      <c r="J35" s="54">
        <f>J17+J22+J28</f>
        <v>1269530</v>
      </c>
      <c r="K35" s="30">
        <f>J35/$J$38</f>
        <v>0.90626791344864088</v>
      </c>
      <c r="L35" s="21"/>
      <c r="M35" s="54">
        <f>M17+M22+M28</f>
        <v>837990</v>
      </c>
      <c r="N35" s="30">
        <f>M35/$M$38</f>
        <v>0.93419738332426627</v>
      </c>
      <c r="O35" s="21"/>
      <c r="P35" s="21"/>
      <c r="Q35" s="22"/>
    </row>
    <row r="36" spans="1:17" x14ac:dyDescent="0.25">
      <c r="A36" s="25" t="s">
        <v>14</v>
      </c>
      <c r="B36" s="54">
        <f>B18+B23+B29</f>
        <v>80148</v>
      </c>
      <c r="C36" s="54"/>
      <c r="D36" s="30">
        <f>B36/$B$38</f>
        <v>8.195511017945703E-2</v>
      </c>
      <c r="E36" s="21"/>
      <c r="F36" s="54">
        <f>F18+F23+F29</f>
        <v>114711</v>
      </c>
      <c r="G36" s="54"/>
      <c r="H36" s="30">
        <f>F36/$F$38</f>
        <v>8.9511114856639887E-2</v>
      </c>
      <c r="I36" s="21"/>
      <c r="J36" s="54">
        <f>J18+J23+J29</f>
        <v>129651</v>
      </c>
      <c r="K36" s="30">
        <f>J36/$J$38</f>
        <v>9.2552788233857999E-2</v>
      </c>
      <c r="L36" s="21"/>
      <c r="M36" s="54">
        <f>M18+M23+M29</f>
        <v>58898</v>
      </c>
      <c r="N36" s="30">
        <f t="shared" ref="N36:N37" si="6">M36/$M$38</f>
        <v>6.5659921339195737E-2</v>
      </c>
      <c r="O36" s="21"/>
      <c r="P36" s="21"/>
      <c r="Q36" s="22"/>
    </row>
    <row r="37" spans="1:17" ht="17.25" x14ac:dyDescent="0.4">
      <c r="A37" s="25" t="s">
        <v>23</v>
      </c>
      <c r="B37" s="61">
        <f>B19+B24+B30</f>
        <v>746</v>
      </c>
      <c r="C37" s="61"/>
      <c r="D37" s="31">
        <f>B37/$B$38</f>
        <v>7.6282018508103686E-4</v>
      </c>
      <c r="E37" s="21"/>
      <c r="F37" s="61">
        <f>F19+F24+F30</f>
        <v>1154</v>
      </c>
      <c r="G37" s="61"/>
      <c r="H37" s="31">
        <f>F37/$F$38</f>
        <v>9.0048754299554908E-4</v>
      </c>
      <c r="I37" s="21"/>
      <c r="J37" s="61">
        <f>J19+J24+J30</f>
        <v>1652</v>
      </c>
      <c r="K37" s="31">
        <f>J37/$J$38</f>
        <v>1.1792983175010869E-3</v>
      </c>
      <c r="L37" s="21"/>
      <c r="M37" s="61">
        <f>M19+M24+M30</f>
        <v>128</v>
      </c>
      <c r="N37" s="31">
        <f t="shared" si="6"/>
        <v>1.4269533653803277E-4</v>
      </c>
      <c r="O37" s="21"/>
      <c r="P37" s="21"/>
      <c r="Q37" s="22"/>
    </row>
    <row r="38" spans="1:17" x14ac:dyDescent="0.25">
      <c r="A38" s="25"/>
      <c r="B38" s="54">
        <f>SUM(B35:B37)</f>
        <v>977950</v>
      </c>
      <c r="C38" s="54"/>
      <c r="D38" s="30">
        <f>SUM(D35:D37)</f>
        <v>0.99999999999999989</v>
      </c>
      <c r="E38" s="21"/>
      <c r="F38" s="54">
        <f>SUM(F35:F37)</f>
        <v>1281528</v>
      </c>
      <c r="G38" s="54"/>
      <c r="H38" s="30">
        <f>SUM(H35:H37)</f>
        <v>1</v>
      </c>
      <c r="I38" s="21"/>
      <c r="J38" s="54">
        <f>SUM(J35:J37)</f>
        <v>1400833</v>
      </c>
      <c r="K38" s="30">
        <f>SUM(K35:K37)</f>
        <v>1</v>
      </c>
      <c r="L38" s="21"/>
      <c r="M38" s="54">
        <f>SUM(M35:M37)</f>
        <v>897016</v>
      </c>
      <c r="N38" s="30">
        <f>SUM(N35:N37)</f>
        <v>1</v>
      </c>
      <c r="O38" s="21"/>
      <c r="P38" s="21"/>
      <c r="Q38" s="22"/>
    </row>
    <row r="39" spans="1:17" x14ac:dyDescent="0.25">
      <c r="A39" s="39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1"/>
    </row>
    <row r="40" spans="1:17" x14ac:dyDescent="0.25">
      <c r="A40" s="25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2"/>
    </row>
    <row r="41" spans="1:17" x14ac:dyDescent="0.25">
      <c r="A41" s="240" t="s">
        <v>31</v>
      </c>
      <c r="B41" s="241"/>
      <c r="C41" s="241"/>
      <c r="D41" s="241"/>
      <c r="E41" s="241"/>
      <c r="F41" s="241"/>
      <c r="G41" s="241"/>
      <c r="H41" s="241"/>
      <c r="I41" s="241"/>
      <c r="J41" s="241"/>
      <c r="K41" s="241"/>
      <c r="L41" s="241"/>
      <c r="M41" s="241"/>
      <c r="N41" s="241"/>
      <c r="O41" s="241"/>
      <c r="P41" s="241"/>
      <c r="Q41" s="242"/>
    </row>
    <row r="42" spans="1:17" x14ac:dyDescent="0.25">
      <c r="A42" s="55"/>
      <c r="B42" s="235">
        <f>B3</f>
        <v>2014</v>
      </c>
      <c r="C42" s="236"/>
      <c r="D42" s="235"/>
      <c r="E42" s="21"/>
      <c r="F42" s="234">
        <f>D3</f>
        <v>2015</v>
      </c>
      <c r="G42" s="234"/>
      <c r="H42" s="234"/>
      <c r="I42" s="21"/>
      <c r="J42" s="234">
        <f>F3</f>
        <v>2016</v>
      </c>
      <c r="K42" s="234"/>
      <c r="L42" s="21"/>
      <c r="M42" s="234">
        <f>H3</f>
        <v>2017</v>
      </c>
      <c r="N42" s="234"/>
      <c r="O42" s="21"/>
      <c r="P42" s="21"/>
      <c r="Q42" s="22"/>
    </row>
    <row r="43" spans="1:17" ht="30" x14ac:dyDescent="0.25">
      <c r="A43" s="66" t="s">
        <v>20</v>
      </c>
      <c r="B43" s="57" t="s">
        <v>32</v>
      </c>
      <c r="C43" s="58"/>
      <c r="D43" s="59" t="s">
        <v>22</v>
      </c>
      <c r="E43" s="60"/>
      <c r="F43" s="57" t="s">
        <v>21</v>
      </c>
      <c r="G43" s="57"/>
      <c r="H43" s="59" t="s">
        <v>22</v>
      </c>
      <c r="I43" s="21"/>
      <c r="J43" s="57" t="s">
        <v>21</v>
      </c>
      <c r="K43" s="59" t="s">
        <v>22</v>
      </c>
      <c r="L43" s="21"/>
      <c r="M43" s="166" t="s">
        <v>21</v>
      </c>
      <c r="N43" s="165" t="s">
        <v>22</v>
      </c>
      <c r="O43" s="21"/>
      <c r="P43" s="21"/>
      <c r="Q43" s="22"/>
    </row>
    <row r="44" spans="1:17" x14ac:dyDescent="0.25">
      <c r="A44" s="67" t="s">
        <v>11</v>
      </c>
      <c r="B44" s="54">
        <v>19023</v>
      </c>
      <c r="C44" s="54"/>
      <c r="D44" s="30">
        <f>B44/$B$47</f>
        <v>0.9222378436030445</v>
      </c>
      <c r="E44" s="21"/>
      <c r="F44" s="54">
        <v>22369</v>
      </c>
      <c r="G44" s="54"/>
      <c r="H44" s="30">
        <f>F44/$F$47</f>
        <v>0.92771234240212341</v>
      </c>
      <c r="I44" s="21"/>
      <c r="J44" s="54">
        <v>24903</v>
      </c>
      <c r="K44" s="30">
        <f>J44/$J$47</f>
        <v>0.96560682435052347</v>
      </c>
      <c r="L44" s="21"/>
      <c r="M44" s="54">
        <v>0</v>
      </c>
      <c r="N44" s="30"/>
      <c r="O44" s="21"/>
      <c r="P44" s="21"/>
      <c r="Q44" s="22"/>
    </row>
    <row r="45" spans="1:17" x14ac:dyDescent="0.25">
      <c r="A45" s="67" t="s">
        <v>14</v>
      </c>
      <c r="B45" s="54">
        <v>1603</v>
      </c>
      <c r="C45" s="54"/>
      <c r="D45" s="30">
        <f>B45/$B$47</f>
        <v>7.77136762495758E-2</v>
      </c>
      <c r="E45" s="21"/>
      <c r="F45" s="54">
        <v>1738</v>
      </c>
      <c r="G45" s="54"/>
      <c r="H45" s="30">
        <f>F45/$F$47</f>
        <v>7.2080291970802915E-2</v>
      </c>
      <c r="I45" s="21"/>
      <c r="J45" s="54">
        <v>886</v>
      </c>
      <c r="K45" s="30">
        <f>J45/$J$47</f>
        <v>3.4354400930593255E-2</v>
      </c>
      <c r="L45" s="21"/>
      <c r="M45" s="54">
        <v>0</v>
      </c>
      <c r="N45" s="30"/>
      <c r="O45" s="21"/>
      <c r="P45" s="21"/>
      <c r="Q45" s="22"/>
    </row>
    <row r="46" spans="1:17" ht="17.25" x14ac:dyDescent="0.4">
      <c r="A46" s="67" t="s">
        <v>23</v>
      </c>
      <c r="B46" s="61">
        <v>1</v>
      </c>
      <c r="C46" s="61"/>
      <c r="D46" s="31">
        <f>B46/$B$47</f>
        <v>4.8480147379648033E-5</v>
      </c>
      <c r="E46" s="21"/>
      <c r="F46" s="61">
        <v>5</v>
      </c>
      <c r="G46" s="61"/>
      <c r="H46" s="31">
        <f>F46/$F$47</f>
        <v>2.0736562707365628E-4</v>
      </c>
      <c r="I46" s="21"/>
      <c r="J46" s="61">
        <v>1</v>
      </c>
      <c r="K46" s="31">
        <f>J46/$J$47</f>
        <v>3.8774718883288094E-5</v>
      </c>
      <c r="L46" s="21"/>
      <c r="M46" s="61">
        <v>0</v>
      </c>
      <c r="N46" s="31"/>
      <c r="O46" s="21"/>
      <c r="P46" s="21"/>
      <c r="Q46" s="22"/>
    </row>
    <row r="47" spans="1:17" x14ac:dyDescent="0.25">
      <c r="A47" s="67"/>
      <c r="B47" s="54">
        <f>SUM(B44:B46)</f>
        <v>20627</v>
      </c>
      <c r="C47" s="54"/>
      <c r="D47" s="30">
        <f>SUM(D44:D46)</f>
        <v>1</v>
      </c>
      <c r="E47" s="21"/>
      <c r="F47" s="54">
        <f>SUM(F44:F46)</f>
        <v>24112</v>
      </c>
      <c r="G47" s="54"/>
      <c r="H47" s="30">
        <f>SUM(H44:H46)</f>
        <v>1</v>
      </c>
      <c r="I47" s="21"/>
      <c r="J47" s="54">
        <f>SUM(J44:J46)</f>
        <v>25790</v>
      </c>
      <c r="K47" s="30">
        <f>SUM(K44:K46)</f>
        <v>1</v>
      </c>
      <c r="L47" s="21"/>
      <c r="M47" s="54">
        <f>SUM(M44:M46)</f>
        <v>0</v>
      </c>
      <c r="N47" s="30"/>
      <c r="O47" s="21"/>
      <c r="P47" s="21"/>
      <c r="Q47" s="22"/>
    </row>
    <row r="48" spans="1:17" ht="30" x14ac:dyDescent="0.25">
      <c r="A48" s="66" t="s">
        <v>20</v>
      </c>
      <c r="B48" s="57" t="s">
        <v>33</v>
      </c>
      <c r="C48" s="58"/>
      <c r="D48" s="63" t="s">
        <v>22</v>
      </c>
      <c r="E48" s="60"/>
      <c r="F48" s="57" t="s">
        <v>24</v>
      </c>
      <c r="G48" s="57"/>
      <c r="H48" s="63" t="s">
        <v>22</v>
      </c>
      <c r="I48" s="21"/>
      <c r="J48" s="57" t="s">
        <v>24</v>
      </c>
      <c r="K48" s="63" t="s">
        <v>22</v>
      </c>
      <c r="L48" s="21"/>
      <c r="M48" s="57" t="s">
        <v>24</v>
      </c>
      <c r="N48" s="63" t="s">
        <v>22</v>
      </c>
      <c r="O48" s="21"/>
      <c r="P48" s="21"/>
      <c r="Q48" s="22"/>
    </row>
    <row r="49" spans="1:17" x14ac:dyDescent="0.25">
      <c r="A49" s="67" t="s">
        <v>11</v>
      </c>
      <c r="B49" s="54">
        <v>11224</v>
      </c>
      <c r="C49" s="54"/>
      <c r="D49" s="30">
        <f>B49/$B$52</f>
        <v>0.8875533765617587</v>
      </c>
      <c r="E49" s="21"/>
      <c r="F49" s="54">
        <v>11465</v>
      </c>
      <c r="G49" s="54"/>
      <c r="H49" s="30">
        <f>F49/$F$52</f>
        <v>0.90368093323874832</v>
      </c>
      <c r="I49" s="21"/>
      <c r="J49" s="54">
        <v>10978</v>
      </c>
      <c r="K49" s="30">
        <f>J49/$J$52</f>
        <v>0.94078327191704514</v>
      </c>
      <c r="L49" s="21"/>
      <c r="M49" s="54">
        <v>0</v>
      </c>
      <c r="N49" s="30"/>
      <c r="O49" s="21"/>
      <c r="P49" s="21"/>
      <c r="Q49" s="22"/>
    </row>
    <row r="50" spans="1:17" x14ac:dyDescent="0.25">
      <c r="A50" s="67" t="s">
        <v>14</v>
      </c>
      <c r="B50" s="54">
        <v>1422</v>
      </c>
      <c r="C50" s="54"/>
      <c r="D50" s="30">
        <f>B50/$B$52</f>
        <v>0.11244662343824134</v>
      </c>
      <c r="E50" s="21"/>
      <c r="F50" s="54">
        <v>1222</v>
      </c>
      <c r="G50" s="54"/>
      <c r="H50" s="30">
        <f>F50/$F$52</f>
        <v>9.6319066761251682E-2</v>
      </c>
      <c r="I50" s="21"/>
      <c r="J50" s="54">
        <v>691</v>
      </c>
      <c r="K50" s="30">
        <f>J50/$J$52</f>
        <v>5.9216728082954841E-2</v>
      </c>
      <c r="L50" s="21"/>
      <c r="M50" s="54">
        <v>0</v>
      </c>
      <c r="N50" s="30"/>
      <c r="O50" s="21"/>
      <c r="P50" s="21"/>
      <c r="Q50" s="22"/>
    </row>
    <row r="51" spans="1:17" ht="17.25" x14ac:dyDescent="0.4">
      <c r="A51" s="67" t="s">
        <v>23</v>
      </c>
      <c r="B51" s="61">
        <v>0</v>
      </c>
      <c r="C51" s="54"/>
      <c r="D51" s="31">
        <f>B51/$B$52</f>
        <v>0</v>
      </c>
      <c r="E51" s="21"/>
      <c r="F51" s="61">
        <v>0</v>
      </c>
      <c r="G51" s="61"/>
      <c r="H51" s="31">
        <f>F51/$F$52</f>
        <v>0</v>
      </c>
      <c r="I51" s="21"/>
      <c r="J51" s="61">
        <v>0</v>
      </c>
      <c r="K51" s="31">
        <f>J51/$J$52</f>
        <v>0</v>
      </c>
      <c r="L51" s="21"/>
      <c r="M51" s="61">
        <v>0</v>
      </c>
      <c r="N51" s="31"/>
      <c r="O51" s="21"/>
      <c r="P51" s="21"/>
      <c r="Q51" s="22"/>
    </row>
    <row r="52" spans="1:17" x14ac:dyDescent="0.25">
      <c r="A52" s="67"/>
      <c r="B52" s="54">
        <f>SUM(B49:B51)</f>
        <v>12646</v>
      </c>
      <c r="C52" s="54"/>
      <c r="D52" s="30">
        <f>SUM(D49:D51)</f>
        <v>1</v>
      </c>
      <c r="E52" s="21"/>
      <c r="F52" s="54">
        <f>SUM(F49:F51)</f>
        <v>12687</v>
      </c>
      <c r="G52" s="54"/>
      <c r="H52" s="30">
        <f>SUM(H49:H51)</f>
        <v>1</v>
      </c>
      <c r="I52" s="21"/>
      <c r="J52" s="54">
        <f>SUM(J49:J51)</f>
        <v>11669</v>
      </c>
      <c r="K52" s="30">
        <f>SUM(K49:K51)</f>
        <v>1</v>
      </c>
      <c r="L52" s="21"/>
      <c r="M52" s="54">
        <f>SUM(M49:M51)</f>
        <v>0</v>
      </c>
      <c r="N52" s="30"/>
      <c r="O52" s="21"/>
      <c r="P52" s="21"/>
      <c r="Q52" s="22"/>
    </row>
    <row r="53" spans="1:17" x14ac:dyDescent="0.25">
      <c r="A53" s="67"/>
      <c r="B53" s="54"/>
      <c r="C53" s="54"/>
      <c r="D53" s="64"/>
      <c r="E53" s="21"/>
      <c r="F53" s="21"/>
      <c r="G53" s="21"/>
      <c r="H53" s="64"/>
      <c r="I53" s="21"/>
      <c r="J53" s="21"/>
      <c r="K53" s="64"/>
      <c r="L53" s="21"/>
      <c r="M53" s="21"/>
      <c r="N53" s="64"/>
      <c r="O53" s="21"/>
      <c r="P53" s="21"/>
      <c r="Q53" s="22"/>
    </row>
    <row r="54" spans="1:17" ht="30" x14ac:dyDescent="0.25">
      <c r="A54" s="66" t="s">
        <v>20</v>
      </c>
      <c r="B54" s="57" t="s">
        <v>34</v>
      </c>
      <c r="C54" s="58"/>
      <c r="D54" s="63" t="s">
        <v>22</v>
      </c>
      <c r="E54" s="60"/>
      <c r="F54" s="57" t="s">
        <v>24</v>
      </c>
      <c r="G54" s="57"/>
      <c r="H54" s="63" t="s">
        <v>22</v>
      </c>
      <c r="I54" s="21"/>
      <c r="J54" s="57" t="s">
        <v>24</v>
      </c>
      <c r="K54" s="63" t="s">
        <v>22</v>
      </c>
      <c r="L54" s="21"/>
      <c r="M54" s="57" t="s">
        <v>24</v>
      </c>
      <c r="N54" s="63" t="s">
        <v>22</v>
      </c>
      <c r="O54" s="21"/>
      <c r="P54" s="21"/>
      <c r="Q54" s="22"/>
    </row>
    <row r="55" spans="1:17" x14ac:dyDescent="0.25">
      <c r="A55" s="67" t="s">
        <v>11</v>
      </c>
      <c r="B55" s="54">
        <v>19360</v>
      </c>
      <c r="C55" s="54"/>
      <c r="D55" s="30">
        <f>B55/$B$58</f>
        <v>1</v>
      </c>
      <c r="E55" s="21"/>
      <c r="F55" s="54">
        <v>15800</v>
      </c>
      <c r="G55" s="54"/>
      <c r="H55" s="30">
        <f>F55/$F$58</f>
        <v>1</v>
      </c>
      <c r="I55" s="21"/>
      <c r="J55" s="54">
        <v>17802</v>
      </c>
      <c r="K55" s="30">
        <f>J55/$J$58</f>
        <v>1</v>
      </c>
      <c r="L55" s="21"/>
      <c r="M55" s="54">
        <v>0</v>
      </c>
      <c r="N55" s="30"/>
      <c r="O55" s="21"/>
      <c r="P55" s="21"/>
      <c r="Q55" s="22"/>
    </row>
    <row r="56" spans="1:17" x14ac:dyDescent="0.25">
      <c r="A56" s="67" t="s">
        <v>14</v>
      </c>
      <c r="B56" s="54">
        <v>0</v>
      </c>
      <c r="C56" s="54"/>
      <c r="D56" s="30">
        <f>B56/$B$58</f>
        <v>0</v>
      </c>
      <c r="E56" s="21"/>
      <c r="F56" s="54">
        <v>0</v>
      </c>
      <c r="G56" s="54"/>
      <c r="H56" s="30">
        <f>F56/$F$58</f>
        <v>0</v>
      </c>
      <c r="I56" s="21"/>
      <c r="J56" s="54">
        <v>0</v>
      </c>
      <c r="K56" s="30">
        <f>J56/$J$58</f>
        <v>0</v>
      </c>
      <c r="L56" s="21"/>
      <c r="M56" s="54">
        <v>0</v>
      </c>
      <c r="N56" s="30"/>
      <c r="O56" s="21"/>
      <c r="P56" s="21"/>
      <c r="Q56" s="22"/>
    </row>
    <row r="57" spans="1:17" ht="17.25" x14ac:dyDescent="0.4">
      <c r="A57" s="67" t="s">
        <v>23</v>
      </c>
      <c r="B57" s="61">
        <v>0</v>
      </c>
      <c r="C57" s="54"/>
      <c r="D57" s="31">
        <f>B57/$B$58</f>
        <v>0</v>
      </c>
      <c r="E57" s="21"/>
      <c r="F57" s="61">
        <v>0</v>
      </c>
      <c r="G57" s="61"/>
      <c r="H57" s="31">
        <f>F57/$F$58</f>
        <v>0</v>
      </c>
      <c r="I57" s="21"/>
      <c r="J57" s="61">
        <v>0</v>
      </c>
      <c r="K57" s="31">
        <f>J57/$J$58</f>
        <v>0</v>
      </c>
      <c r="L57" s="21"/>
      <c r="M57" s="61">
        <v>0</v>
      </c>
      <c r="N57" s="31"/>
      <c r="O57" s="21"/>
      <c r="P57" s="21"/>
      <c r="Q57" s="22"/>
    </row>
    <row r="58" spans="1:17" x14ac:dyDescent="0.25">
      <c r="A58" s="25"/>
      <c r="B58" s="54">
        <f>SUM(B55:B57)</f>
        <v>19360</v>
      </c>
      <c r="C58" s="54"/>
      <c r="D58" s="30">
        <f>SUM(D55:D57)</f>
        <v>1</v>
      </c>
      <c r="E58" s="21"/>
      <c r="F58" s="54">
        <f>SUM(F55:F57)</f>
        <v>15800</v>
      </c>
      <c r="G58" s="54"/>
      <c r="H58" s="30">
        <f>SUM(H55:H57)</f>
        <v>1</v>
      </c>
      <c r="I58" s="21"/>
      <c r="J58" s="54">
        <f>SUM(J55:J57)</f>
        <v>17802</v>
      </c>
      <c r="K58" s="30">
        <f>SUM(K55:K57)</f>
        <v>1</v>
      </c>
      <c r="L58" s="21"/>
      <c r="M58" s="54">
        <f>SUM(M55:M57)</f>
        <v>0</v>
      </c>
      <c r="N58" s="30"/>
      <c r="O58" s="21"/>
      <c r="P58" s="21"/>
      <c r="Q58" s="22"/>
    </row>
    <row r="59" spans="1:17" x14ac:dyDescent="0.25">
      <c r="A59" s="25"/>
      <c r="B59" s="54"/>
      <c r="C59" s="54"/>
      <c r="D59" s="30"/>
      <c r="E59" s="21"/>
      <c r="F59" s="54"/>
      <c r="G59" s="54"/>
      <c r="H59" s="30"/>
      <c r="I59" s="21"/>
      <c r="J59" s="54"/>
      <c r="K59" s="30"/>
      <c r="L59" s="30"/>
      <c r="M59" s="30"/>
      <c r="N59" s="30"/>
      <c r="O59" s="21"/>
      <c r="P59" s="21"/>
      <c r="Q59" s="22"/>
    </row>
    <row r="60" spans="1:17" x14ac:dyDescent="0.25">
      <c r="A60" s="20" t="s">
        <v>37</v>
      </c>
      <c r="B60" s="54"/>
      <c r="C60" s="54"/>
      <c r="D60" s="30"/>
      <c r="E60" s="21"/>
      <c r="F60" s="54"/>
      <c r="G60" s="54"/>
      <c r="H60" s="30"/>
      <c r="I60" s="21"/>
      <c r="J60" s="54"/>
      <c r="K60" s="30"/>
      <c r="L60" s="30"/>
      <c r="M60" s="30"/>
      <c r="N60" s="30"/>
      <c r="O60" s="21"/>
      <c r="P60" s="21"/>
      <c r="Q60" s="22"/>
    </row>
    <row r="61" spans="1:17" ht="30" x14ac:dyDescent="0.25">
      <c r="A61" s="56" t="s">
        <v>20</v>
      </c>
      <c r="B61" s="57" t="s">
        <v>35</v>
      </c>
      <c r="C61" s="58"/>
      <c r="D61" s="63" t="s">
        <v>22</v>
      </c>
      <c r="E61" s="21"/>
      <c r="F61" s="57" t="s">
        <v>25</v>
      </c>
      <c r="G61" s="57"/>
      <c r="H61" s="63" t="s">
        <v>22</v>
      </c>
      <c r="I61" s="21"/>
      <c r="J61" s="57" t="s">
        <v>25</v>
      </c>
      <c r="K61" s="63" t="s">
        <v>22</v>
      </c>
      <c r="L61" s="21"/>
      <c r="M61" s="57" t="s">
        <v>25</v>
      </c>
      <c r="N61" s="63" t="s">
        <v>22</v>
      </c>
      <c r="O61" s="21"/>
      <c r="P61" s="21"/>
      <c r="Q61" s="22"/>
    </row>
    <row r="62" spans="1:17" x14ac:dyDescent="0.25">
      <c r="A62" s="25" t="s">
        <v>11</v>
      </c>
      <c r="B62" s="54">
        <f>B44+B49+B55</f>
        <v>49607</v>
      </c>
      <c r="C62" s="54"/>
      <c r="D62" s="30">
        <f>B62/$B$65</f>
        <v>0.94250755229608796</v>
      </c>
      <c r="E62" s="21"/>
      <c r="F62" s="54">
        <f>F44+F49+F55</f>
        <v>49634</v>
      </c>
      <c r="G62" s="54"/>
      <c r="H62" s="30">
        <f>F62/$F$65</f>
        <v>0.94363010703625549</v>
      </c>
      <c r="I62" s="21"/>
      <c r="J62" s="54">
        <f>J44+J49+J55</f>
        <v>53683</v>
      </c>
      <c r="K62" s="30">
        <f>J62/$J$65</f>
        <v>0.97144459926530469</v>
      </c>
      <c r="L62" s="21"/>
      <c r="M62" s="54">
        <f>M44+M49+M55</f>
        <v>0</v>
      </c>
      <c r="N62" s="30"/>
      <c r="O62" s="21"/>
      <c r="P62" s="21"/>
      <c r="Q62" s="22"/>
    </row>
    <row r="63" spans="1:17" x14ac:dyDescent="0.25">
      <c r="A63" s="25" t="s">
        <v>14</v>
      </c>
      <c r="B63" s="54">
        <f>B45+B50+B56</f>
        <v>3025</v>
      </c>
      <c r="C63" s="54"/>
      <c r="D63" s="30">
        <f>B63/$B$65</f>
        <v>5.7473448216898142E-2</v>
      </c>
      <c r="E63" s="21"/>
      <c r="F63" s="54">
        <f>F45+F50+F56</f>
        <v>2960</v>
      </c>
      <c r="G63" s="54"/>
      <c r="H63" s="30">
        <f>F63/$F$65</f>
        <v>5.6274834122321718E-2</v>
      </c>
      <c r="I63" s="21"/>
      <c r="J63" s="54">
        <f>J45+J50+J56</f>
        <v>1577</v>
      </c>
      <c r="K63" s="30">
        <f>J63/$J$65</f>
        <v>2.8537304789996561E-2</v>
      </c>
      <c r="L63" s="21"/>
      <c r="M63" s="54">
        <f>M45+M50+M56</f>
        <v>0</v>
      </c>
      <c r="N63" s="30"/>
      <c r="O63" s="21"/>
      <c r="P63" s="21"/>
      <c r="Q63" s="22"/>
    </row>
    <row r="64" spans="1:17" ht="17.25" x14ac:dyDescent="0.4">
      <c r="A64" s="25" t="s">
        <v>23</v>
      </c>
      <c r="B64" s="61">
        <f>B46+B51+B57</f>
        <v>1</v>
      </c>
      <c r="C64" s="61"/>
      <c r="D64" s="31">
        <f>B64/$B$65</f>
        <v>1.8999487013850626E-5</v>
      </c>
      <c r="E64" s="21"/>
      <c r="F64" s="61">
        <f>F46+F51+F57</f>
        <v>5</v>
      </c>
      <c r="G64" s="61"/>
      <c r="H64" s="31">
        <f>F64/$F$65</f>
        <v>9.5058841422840742E-5</v>
      </c>
      <c r="I64" s="21"/>
      <c r="J64" s="61">
        <f>J46+J51+J57</f>
        <v>1</v>
      </c>
      <c r="K64" s="31">
        <f>J64/$J$65</f>
        <v>1.8095944698793001E-5</v>
      </c>
      <c r="L64" s="21"/>
      <c r="M64" s="61">
        <f>M46+M51+M57</f>
        <v>0</v>
      </c>
      <c r="N64" s="31"/>
      <c r="O64" s="21"/>
      <c r="P64" s="21"/>
      <c r="Q64" s="22"/>
    </row>
    <row r="65" spans="1:17" x14ac:dyDescent="0.25">
      <c r="A65" s="25"/>
      <c r="B65" s="54">
        <f>SUM(B62:B64)</f>
        <v>52633</v>
      </c>
      <c r="C65" s="54"/>
      <c r="D65" s="30">
        <f>SUM(D62:D64)</f>
        <v>1</v>
      </c>
      <c r="E65" s="21"/>
      <c r="F65" s="54">
        <f>SUM(F62:F64)</f>
        <v>52599</v>
      </c>
      <c r="G65" s="54"/>
      <c r="H65" s="30">
        <f>SUM(H62:H64)</f>
        <v>1</v>
      </c>
      <c r="I65" s="21"/>
      <c r="J65" s="54">
        <f>SUM(J62:J64)</f>
        <v>55261</v>
      </c>
      <c r="K65" s="30">
        <f>SUM(K62:K64)</f>
        <v>1</v>
      </c>
      <c r="L65" s="21"/>
      <c r="M65" s="54">
        <f>SUM(M62:M64)</f>
        <v>0</v>
      </c>
      <c r="N65" s="30"/>
      <c r="O65" s="21"/>
      <c r="P65" s="21"/>
      <c r="Q65" s="22"/>
    </row>
    <row r="66" spans="1:17" x14ac:dyDescent="0.25">
      <c r="A66" s="25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2"/>
    </row>
    <row r="67" spans="1:17" x14ac:dyDescent="0.25">
      <c r="A67" s="25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2"/>
    </row>
    <row r="68" spans="1:17" x14ac:dyDescent="0.25">
      <c r="A68" s="243" t="s">
        <v>36</v>
      </c>
      <c r="B68" s="244"/>
      <c r="C68" s="244"/>
      <c r="D68" s="244"/>
      <c r="E68" s="244"/>
      <c r="F68" s="244"/>
      <c r="G68" s="244"/>
      <c r="H68" s="244"/>
      <c r="I68" s="244"/>
      <c r="J68" s="244"/>
      <c r="K68" s="244"/>
      <c r="L68" s="244"/>
      <c r="M68" s="244"/>
      <c r="N68" s="244"/>
      <c r="O68" s="244"/>
      <c r="P68" s="244"/>
      <c r="Q68" s="245"/>
    </row>
    <row r="69" spans="1:17" x14ac:dyDescent="0.25">
      <c r="A69" s="25"/>
      <c r="B69" s="235">
        <f>B3</f>
        <v>2014</v>
      </c>
      <c r="C69" s="235"/>
      <c r="D69" s="235"/>
      <c r="E69" s="21"/>
      <c r="F69" s="234">
        <f>D3</f>
        <v>2015</v>
      </c>
      <c r="G69" s="234"/>
      <c r="H69" s="234"/>
      <c r="I69" s="21"/>
      <c r="J69" s="234">
        <f>F3</f>
        <v>2016</v>
      </c>
      <c r="K69" s="234"/>
      <c r="L69" s="21"/>
      <c r="M69" s="234">
        <f>H3</f>
        <v>2017</v>
      </c>
      <c r="N69" s="234"/>
      <c r="O69" s="21"/>
      <c r="P69" s="21"/>
      <c r="Q69" s="22"/>
    </row>
    <row r="70" spans="1:17" x14ac:dyDescent="0.25">
      <c r="A70" s="25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2"/>
    </row>
    <row r="71" spans="1:17" x14ac:dyDescent="0.25">
      <c r="A71" s="20" t="s">
        <v>27</v>
      </c>
      <c r="B71" s="54"/>
      <c r="C71" s="54"/>
      <c r="D71" s="30"/>
      <c r="E71" s="21"/>
      <c r="F71" s="54"/>
      <c r="G71" s="54"/>
      <c r="H71" s="30"/>
      <c r="I71" s="21"/>
      <c r="J71" s="54"/>
      <c r="K71" s="30"/>
      <c r="L71" s="21"/>
      <c r="M71" s="21"/>
      <c r="N71" s="21"/>
      <c r="O71" s="21"/>
      <c r="P71" s="21"/>
      <c r="Q71" s="22"/>
    </row>
    <row r="72" spans="1:17" ht="30" x14ac:dyDescent="0.25">
      <c r="A72" s="56" t="s">
        <v>20</v>
      </c>
      <c r="B72" s="57" t="s">
        <v>38</v>
      </c>
      <c r="C72" s="58"/>
      <c r="D72" s="63" t="s">
        <v>22</v>
      </c>
      <c r="E72" s="21"/>
      <c r="F72" s="57" t="s">
        <v>25</v>
      </c>
      <c r="G72" s="57"/>
      <c r="H72" s="63" t="s">
        <v>22</v>
      </c>
      <c r="I72" s="21"/>
      <c r="J72" s="57" t="s">
        <v>25</v>
      </c>
      <c r="K72" s="63" t="s">
        <v>22</v>
      </c>
      <c r="L72" s="21"/>
      <c r="M72" s="59" t="s">
        <v>25</v>
      </c>
      <c r="N72" s="59" t="s">
        <v>22</v>
      </c>
      <c r="O72" s="21"/>
      <c r="P72" s="21"/>
      <c r="Q72" s="22"/>
    </row>
    <row r="73" spans="1:17" x14ac:dyDescent="0.25">
      <c r="A73" s="25" t="s">
        <v>11</v>
      </c>
      <c r="B73" s="54">
        <f>B35+B62</f>
        <v>946663</v>
      </c>
      <c r="C73" s="54"/>
      <c r="D73" s="30">
        <f>B73/$B$76</f>
        <v>0.91857036260058622</v>
      </c>
      <c r="E73" s="21"/>
      <c r="F73" s="54">
        <f>F35+F62</f>
        <v>1215297</v>
      </c>
      <c r="G73" s="54"/>
      <c r="H73" s="30">
        <f>F73/$F$76</f>
        <v>0.91093051860879815</v>
      </c>
      <c r="I73" s="21"/>
      <c r="J73" s="54">
        <f>J35+J62</f>
        <v>1323213</v>
      </c>
      <c r="K73" s="30">
        <f>J73/$J$76</f>
        <v>0.90874146861397687</v>
      </c>
      <c r="L73" s="21"/>
      <c r="M73" s="54">
        <f>M35+M62</f>
        <v>837990</v>
      </c>
      <c r="N73" s="30">
        <f>M73/$M$76</f>
        <v>0.93419738332426627</v>
      </c>
      <c r="O73" s="21"/>
      <c r="P73" s="21"/>
      <c r="Q73" s="22"/>
    </row>
    <row r="74" spans="1:17" x14ac:dyDescent="0.25">
      <c r="A74" s="25" t="s">
        <v>14</v>
      </c>
      <c r="B74" s="54">
        <f t="shared" ref="B74:B75" si="7">B36+B63</f>
        <v>83173</v>
      </c>
      <c r="C74" s="54"/>
      <c r="D74" s="30">
        <f>B74/$B$76</f>
        <v>8.0704804950207792E-2</v>
      </c>
      <c r="E74" s="21"/>
      <c r="F74" s="54">
        <f t="shared" ref="F74:F75" si="8">F36+F63</f>
        <v>117671</v>
      </c>
      <c r="G74" s="54"/>
      <c r="H74" s="30">
        <f>F74/$F$76</f>
        <v>8.8200748504452725E-2</v>
      </c>
      <c r="I74" s="21"/>
      <c r="J74" s="54">
        <f t="shared" ref="J74:J75" si="9">J36+J63</f>
        <v>131228</v>
      </c>
      <c r="K74" s="30">
        <f>J74/$J$76</f>
        <v>9.0123302479098194E-2</v>
      </c>
      <c r="L74" s="21"/>
      <c r="M74" s="54">
        <f t="shared" ref="M74:M75" si="10">M36+M63</f>
        <v>58898</v>
      </c>
      <c r="N74" s="30">
        <f>M74/$M$76</f>
        <v>6.5659921339195737E-2</v>
      </c>
      <c r="O74" s="21"/>
      <c r="P74" s="21"/>
      <c r="Q74" s="22"/>
    </row>
    <row r="75" spans="1:17" ht="17.25" x14ac:dyDescent="0.4">
      <c r="A75" s="25" t="s">
        <v>23</v>
      </c>
      <c r="B75" s="61">
        <f t="shared" si="7"/>
        <v>747</v>
      </c>
      <c r="C75" s="61"/>
      <c r="D75" s="31">
        <f>B75/$B$76</f>
        <v>7.2483244920593494E-4</v>
      </c>
      <c r="E75" s="21"/>
      <c r="F75" s="61">
        <f t="shared" si="8"/>
        <v>1159</v>
      </c>
      <c r="G75" s="61"/>
      <c r="H75" s="31">
        <f>F75/$F$76</f>
        <v>8.6873288674916259E-4</v>
      </c>
      <c r="I75" s="21"/>
      <c r="J75" s="61">
        <f t="shared" si="9"/>
        <v>1653</v>
      </c>
      <c r="K75" s="31">
        <f>J75/$J$76</f>
        <v>1.1352289069249651E-3</v>
      </c>
      <c r="L75" s="21"/>
      <c r="M75" s="61">
        <f t="shared" si="10"/>
        <v>128</v>
      </c>
      <c r="N75" s="31">
        <f>M75/$M$76</f>
        <v>1.4269533653803277E-4</v>
      </c>
      <c r="O75" s="21"/>
      <c r="P75" s="21"/>
      <c r="Q75" s="22"/>
    </row>
    <row r="76" spans="1:17" x14ac:dyDescent="0.25">
      <c r="A76" s="25"/>
      <c r="B76" s="54">
        <f>SUM(B73:B75)</f>
        <v>1030583</v>
      </c>
      <c r="C76" s="54"/>
      <c r="D76" s="30">
        <f>SUM(D73:D75)</f>
        <v>1</v>
      </c>
      <c r="E76" s="21"/>
      <c r="F76" s="54">
        <f>SUM(F73:F75)</f>
        <v>1334127</v>
      </c>
      <c r="G76" s="54"/>
      <c r="H76" s="30">
        <f>SUM(H73:H75)</f>
        <v>1</v>
      </c>
      <c r="I76" s="21"/>
      <c r="J76" s="54">
        <f>SUM(J73:J75)</f>
        <v>1456094</v>
      </c>
      <c r="K76" s="30">
        <f>SUM(K73:K75)</f>
        <v>1</v>
      </c>
      <c r="L76" s="21"/>
      <c r="M76" s="54">
        <f>SUM(M73:M75)</f>
        <v>897016</v>
      </c>
      <c r="N76" s="30">
        <f>SUM(N73:N75)</f>
        <v>1</v>
      </c>
      <c r="O76" s="21"/>
      <c r="P76" s="21"/>
      <c r="Q76" s="22"/>
    </row>
    <row r="77" spans="1:17" x14ac:dyDescent="0.25">
      <c r="A77" s="25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2"/>
    </row>
    <row r="78" spans="1:17" x14ac:dyDescent="0.25">
      <c r="A78" s="3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9"/>
    </row>
    <row r="79" spans="1:17" x14ac:dyDescent="0.25">
      <c r="A79" s="23"/>
      <c r="B79" s="30"/>
      <c r="C79" s="30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2"/>
    </row>
    <row r="80" spans="1:17" x14ac:dyDescent="0.25">
      <c r="A80" s="32" t="s">
        <v>26</v>
      </c>
      <c r="B80" s="231">
        <f>B3</f>
        <v>2014</v>
      </c>
      <c r="C80" s="231"/>
      <c r="D80" s="231"/>
      <c r="E80" s="154"/>
      <c r="F80" s="231">
        <f>D3</f>
        <v>2015</v>
      </c>
      <c r="G80" s="231"/>
      <c r="H80" s="231"/>
      <c r="I80" s="154"/>
      <c r="J80" s="231">
        <f>F3</f>
        <v>2016</v>
      </c>
      <c r="K80" s="231"/>
      <c r="L80" s="21"/>
      <c r="M80" s="231">
        <f>H3</f>
        <v>2017</v>
      </c>
      <c r="N80" s="231"/>
      <c r="O80" s="21"/>
      <c r="P80" s="231" t="s">
        <v>1</v>
      </c>
      <c r="Q80" s="232"/>
    </row>
    <row r="81" spans="1:17" x14ac:dyDescent="0.25">
      <c r="A81" s="25" t="s">
        <v>4</v>
      </c>
      <c r="B81" s="33">
        <v>123390.83333333333</v>
      </c>
      <c r="C81" s="33"/>
      <c r="D81" s="62">
        <f>B81/$B$85</f>
        <v>0.78669678098738627</v>
      </c>
      <c r="E81" s="33"/>
      <c r="F81" s="33">
        <v>123573.33333333333</v>
      </c>
      <c r="G81" s="33"/>
      <c r="H81" s="62">
        <f>F81/$F$85</f>
        <v>0.78417395157823155</v>
      </c>
      <c r="I81" s="62"/>
      <c r="J81" s="33">
        <v>128854.91666666667</v>
      </c>
      <c r="K81" s="62">
        <f>J81/$J$85</f>
        <v>0.8127784587760114</v>
      </c>
      <c r="L81" s="62">
        <f>J81/$B$85</f>
        <v>0.82153386453124899</v>
      </c>
      <c r="M81" s="33">
        <v>131111.08333333334</v>
      </c>
      <c r="N81" s="62">
        <f>M81/$M$85</f>
        <v>0.81913837384684995</v>
      </c>
      <c r="O81" s="62"/>
      <c r="P81" s="37">
        <f>AVERAGE(B81,F81,J81,M81)</f>
        <v>126732.54166666666</v>
      </c>
      <c r="Q81" s="167">
        <f>P81/$P$85</f>
        <v>0.80080349400624484</v>
      </c>
    </row>
    <row r="82" spans="1:17" x14ac:dyDescent="0.25">
      <c r="A82" s="25" t="s">
        <v>5</v>
      </c>
      <c r="B82" s="33">
        <v>23626.166666666668</v>
      </c>
      <c r="C82" s="33"/>
      <c r="D82" s="62">
        <f t="shared" ref="D82:D84" si="11">B82/$B$85</f>
        <v>0.15063217227431661</v>
      </c>
      <c r="E82" s="33"/>
      <c r="F82" s="33">
        <v>24208.25</v>
      </c>
      <c r="G82" s="33"/>
      <c r="H82" s="62">
        <f t="shared" ref="H82:H84" si="12">F82/$F$85</f>
        <v>0.15362116203571746</v>
      </c>
      <c r="I82" s="62"/>
      <c r="J82" s="33">
        <v>19969.416666666668</v>
      </c>
      <c r="K82" s="62">
        <f t="shared" ref="K82:K84" si="13">J82/$J$85</f>
        <v>0.12596113614334464</v>
      </c>
      <c r="L82" s="62">
        <f t="shared" ref="L82:L84" si="14">J82/$B$85</f>
        <v>0.12731801370871038</v>
      </c>
      <c r="M82" s="33">
        <v>19326.5</v>
      </c>
      <c r="N82" s="62">
        <f t="shared" ref="N82:N84" si="15">M82/$M$85</f>
        <v>0.12074553408961342</v>
      </c>
      <c r="O82" s="62"/>
      <c r="P82" s="37">
        <f t="shared" ref="P82:P84" si="16">AVERAGE(B82,F82,J82,M82)</f>
        <v>21782.583333333336</v>
      </c>
      <c r="Q82" s="167">
        <f t="shared" ref="Q82:Q84" si="17">P82/$P$85</f>
        <v>0.13764080332023798</v>
      </c>
    </row>
    <row r="83" spans="1:17" x14ac:dyDescent="0.25">
      <c r="A83" s="25" t="s">
        <v>6</v>
      </c>
      <c r="B83" s="33">
        <v>3923</v>
      </c>
      <c r="C83" s="33"/>
      <c r="D83" s="62">
        <f t="shared" si="11"/>
        <v>2.5011675409276891E-2</v>
      </c>
      <c r="E83" s="33"/>
      <c r="F83" s="33">
        <v>3969.5833333333335</v>
      </c>
      <c r="G83" s="33"/>
      <c r="H83" s="62">
        <f t="shared" si="12"/>
        <v>2.5190255572554127E-2</v>
      </c>
      <c r="I83" s="62"/>
      <c r="J83" s="33">
        <v>3966.8333333333335</v>
      </c>
      <c r="K83" s="62">
        <f t="shared" si="13"/>
        <v>2.5021603880498476E-2</v>
      </c>
      <c r="L83" s="62">
        <f t="shared" si="14"/>
        <v>2.5291141406075253E-2</v>
      </c>
      <c r="M83" s="33">
        <v>3938</v>
      </c>
      <c r="N83" s="62">
        <f t="shared" si="15"/>
        <v>2.4603312200600087E-2</v>
      </c>
      <c r="O83" s="62"/>
      <c r="P83" s="37">
        <f t="shared" si="16"/>
        <v>3949.354166666667</v>
      </c>
      <c r="Q83" s="167">
        <f t="shared" si="17"/>
        <v>2.4955363272467484E-2</v>
      </c>
    </row>
    <row r="84" spans="1:17" ht="17.25" x14ac:dyDescent="0.4">
      <c r="A84" s="25" t="s">
        <v>7</v>
      </c>
      <c r="B84" s="35">
        <v>5906.75</v>
      </c>
      <c r="C84" s="35"/>
      <c r="D84" s="151">
        <f t="shared" si="11"/>
        <v>3.7659371329020204E-2</v>
      </c>
      <c r="E84" s="33"/>
      <c r="F84" s="35">
        <v>5832.916666666667</v>
      </c>
      <c r="G84" s="35"/>
      <c r="H84" s="151">
        <f t="shared" si="12"/>
        <v>3.7014630813496929E-2</v>
      </c>
      <c r="I84" s="151"/>
      <c r="J84" s="35">
        <v>5745.166666666667</v>
      </c>
      <c r="K84" s="151">
        <f t="shared" si="13"/>
        <v>3.6238801200145498E-2</v>
      </c>
      <c r="L84" s="151">
        <f t="shared" si="14"/>
        <v>3.6629172530936518E-2</v>
      </c>
      <c r="M84" s="35">
        <v>5684.166666666667</v>
      </c>
      <c r="N84" s="151">
        <f t="shared" si="15"/>
        <v>3.5512779862936605E-2</v>
      </c>
      <c r="O84" s="151"/>
      <c r="P84" s="77">
        <f t="shared" si="16"/>
        <v>5792.2500000000009</v>
      </c>
      <c r="Q84" s="168">
        <f t="shared" si="17"/>
        <v>3.6600339401049703E-2</v>
      </c>
    </row>
    <row r="85" spans="1:17" x14ac:dyDescent="0.25">
      <c r="A85" s="25" t="s">
        <v>16</v>
      </c>
      <c r="B85" s="33">
        <f>SUM(B81:B84)</f>
        <v>156846.75</v>
      </c>
      <c r="C85" s="33"/>
      <c r="D85" s="62">
        <f>SUM(D81:D84)</f>
        <v>0.99999999999999989</v>
      </c>
      <c r="E85" s="33"/>
      <c r="F85" s="33">
        <f t="shared" ref="F85:N85" si="18">SUM(F81:F84)</f>
        <v>157584.08333333331</v>
      </c>
      <c r="G85" s="33"/>
      <c r="H85" s="62">
        <f t="shared" si="18"/>
        <v>1.0000000000000002</v>
      </c>
      <c r="I85" s="62"/>
      <c r="J85" s="33">
        <f t="shared" si="18"/>
        <v>158536.33333333334</v>
      </c>
      <c r="K85" s="62">
        <f t="shared" si="18"/>
        <v>1</v>
      </c>
      <c r="L85" s="62">
        <f t="shared" si="18"/>
        <v>1.010772192176971</v>
      </c>
      <c r="M85" s="33">
        <f t="shared" si="18"/>
        <v>160059.75</v>
      </c>
      <c r="N85" s="62">
        <f t="shared" si="18"/>
        <v>1</v>
      </c>
      <c r="O85" s="62"/>
      <c r="P85" s="37">
        <f>SUM(P81:P84)</f>
        <v>158256.72916666666</v>
      </c>
      <c r="Q85" s="167">
        <f>SUM(Q81:Q84)</f>
        <v>1</v>
      </c>
    </row>
    <row r="86" spans="1:17" x14ac:dyDescent="0.25">
      <c r="A86" s="39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1"/>
    </row>
    <row r="87" spans="1:17" x14ac:dyDescent="0.25">
      <c r="A87" s="25" t="s">
        <v>17</v>
      </c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2"/>
    </row>
    <row r="88" spans="1:17" x14ac:dyDescent="0.25">
      <c r="A88" s="25" t="s">
        <v>134</v>
      </c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2"/>
    </row>
    <row r="89" spans="1:17" x14ac:dyDescent="0.25">
      <c r="A89" s="39" t="s">
        <v>109</v>
      </c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1"/>
    </row>
    <row r="92" spans="1:17" x14ac:dyDescent="0.25">
      <c r="B92" s="202"/>
      <c r="C92" s="202"/>
      <c r="D92" s="202"/>
      <c r="E92" s="202"/>
      <c r="F92" s="202"/>
      <c r="G92" s="202"/>
      <c r="H92" s="202"/>
      <c r="I92" s="202"/>
      <c r="J92" s="202"/>
      <c r="K92" s="202"/>
      <c r="L92" s="202"/>
      <c r="M92" s="202"/>
      <c r="N92" s="202"/>
      <c r="O92" s="202"/>
      <c r="P92" s="202"/>
      <c r="Q92" s="202"/>
    </row>
    <row r="93" spans="1:17" x14ac:dyDescent="0.25">
      <c r="B93" s="202"/>
      <c r="C93" s="202"/>
      <c r="D93" s="202"/>
      <c r="E93" s="202"/>
      <c r="F93" s="202"/>
      <c r="G93" s="202"/>
      <c r="H93" s="202"/>
      <c r="I93" s="202"/>
      <c r="J93" s="202"/>
      <c r="K93" s="202"/>
      <c r="L93" s="202"/>
      <c r="M93" s="202"/>
      <c r="N93" s="202"/>
      <c r="O93" s="202"/>
      <c r="P93" s="202"/>
      <c r="Q93" s="202"/>
    </row>
    <row r="94" spans="1:17" x14ac:dyDescent="0.25">
      <c r="B94" s="202"/>
      <c r="C94" s="202"/>
      <c r="D94" s="202"/>
      <c r="E94" s="202"/>
      <c r="F94" s="202"/>
      <c r="G94" s="202"/>
      <c r="H94" s="202"/>
      <c r="I94" s="202"/>
      <c r="J94" s="202"/>
      <c r="K94" s="202"/>
      <c r="L94" s="202"/>
      <c r="M94" s="202"/>
      <c r="N94" s="202"/>
      <c r="O94" s="202"/>
      <c r="P94" s="202"/>
      <c r="Q94" s="202"/>
    </row>
    <row r="95" spans="1:17" x14ac:dyDescent="0.25">
      <c r="B95" s="202"/>
      <c r="C95" s="202"/>
      <c r="D95" s="202"/>
      <c r="E95" s="202"/>
      <c r="F95" s="202"/>
      <c r="G95" s="202"/>
      <c r="H95" s="202"/>
      <c r="I95" s="202"/>
      <c r="J95" s="202"/>
      <c r="K95" s="202"/>
      <c r="L95" s="202"/>
      <c r="M95" s="202"/>
      <c r="N95" s="202"/>
      <c r="O95" s="202"/>
      <c r="P95" s="202"/>
      <c r="Q95" s="202"/>
    </row>
    <row r="96" spans="1:17" x14ac:dyDescent="0.25">
      <c r="B96" s="202"/>
      <c r="C96" s="202"/>
      <c r="D96" s="202"/>
      <c r="E96" s="202"/>
      <c r="F96" s="202"/>
      <c r="G96" s="202"/>
      <c r="H96" s="202"/>
      <c r="I96" s="202"/>
      <c r="J96" s="202"/>
      <c r="K96" s="202"/>
      <c r="L96" s="202"/>
      <c r="M96" s="202"/>
      <c r="N96" s="202"/>
      <c r="O96" s="202"/>
      <c r="P96" s="202"/>
      <c r="Q96" s="202"/>
    </row>
    <row r="97" spans="2:17" x14ac:dyDescent="0.25">
      <c r="B97" s="202"/>
      <c r="C97" s="202"/>
      <c r="D97" s="202"/>
      <c r="E97" s="202"/>
      <c r="F97" s="202"/>
      <c r="G97" s="202"/>
      <c r="H97" s="202"/>
      <c r="I97" s="202"/>
      <c r="J97" s="202"/>
      <c r="K97" s="202"/>
      <c r="L97" s="202"/>
      <c r="M97" s="202"/>
      <c r="N97" s="202"/>
      <c r="O97" s="202"/>
      <c r="P97" s="202"/>
      <c r="Q97" s="202"/>
    </row>
    <row r="98" spans="2:17" x14ac:dyDescent="0.25">
      <c r="B98" s="202"/>
      <c r="C98" s="202"/>
      <c r="D98" s="202"/>
      <c r="E98" s="202"/>
      <c r="F98" s="202"/>
      <c r="G98" s="202"/>
      <c r="H98" s="202"/>
      <c r="I98" s="202"/>
      <c r="J98" s="202"/>
      <c r="K98" s="202"/>
      <c r="L98" s="202"/>
      <c r="M98" s="202"/>
      <c r="N98" s="202"/>
      <c r="O98" s="202"/>
      <c r="P98" s="202"/>
      <c r="Q98" s="202"/>
    </row>
    <row r="99" spans="2:17" x14ac:dyDescent="0.25">
      <c r="B99" s="202"/>
      <c r="C99" s="202"/>
      <c r="D99" s="202"/>
      <c r="E99" s="202"/>
      <c r="F99" s="202"/>
      <c r="G99" s="202"/>
      <c r="H99" s="202"/>
      <c r="I99" s="202"/>
      <c r="J99" s="202"/>
      <c r="K99" s="202"/>
      <c r="L99" s="202"/>
      <c r="M99" s="202"/>
      <c r="N99" s="202"/>
      <c r="O99" s="202"/>
      <c r="P99" s="202"/>
      <c r="Q99" s="202"/>
    </row>
    <row r="100" spans="2:17" x14ac:dyDescent="0.25">
      <c r="B100" s="202"/>
      <c r="C100" s="202"/>
      <c r="D100" s="202"/>
      <c r="E100" s="202"/>
      <c r="F100" s="202"/>
      <c r="G100" s="202"/>
      <c r="H100" s="202"/>
      <c r="I100" s="202"/>
      <c r="J100" s="202"/>
      <c r="K100" s="202"/>
      <c r="L100" s="202"/>
      <c r="M100" s="202"/>
      <c r="N100" s="202"/>
      <c r="O100" s="202"/>
      <c r="P100" s="202"/>
      <c r="Q100" s="202"/>
    </row>
    <row r="101" spans="2:17" x14ac:dyDescent="0.25">
      <c r="B101" s="202"/>
      <c r="C101" s="202"/>
      <c r="D101" s="202"/>
      <c r="E101" s="202"/>
      <c r="F101" s="202"/>
      <c r="G101" s="202"/>
      <c r="H101" s="202"/>
      <c r="I101" s="202"/>
      <c r="J101" s="202"/>
      <c r="K101" s="202"/>
      <c r="L101" s="202"/>
      <c r="M101" s="202"/>
      <c r="N101" s="202"/>
      <c r="O101" s="202"/>
      <c r="P101" s="202"/>
      <c r="Q101" s="202"/>
    </row>
    <row r="102" spans="2:17" x14ac:dyDescent="0.25">
      <c r="B102" s="202"/>
      <c r="C102" s="202"/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</row>
    <row r="103" spans="2:17" x14ac:dyDescent="0.25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</row>
  </sheetData>
  <mergeCells count="22">
    <mergeCell ref="P80:Q80"/>
    <mergeCell ref="A14:Q14"/>
    <mergeCell ref="A41:Q41"/>
    <mergeCell ref="A68:Q68"/>
    <mergeCell ref="B69:D69"/>
    <mergeCell ref="F69:H69"/>
    <mergeCell ref="J69:K69"/>
    <mergeCell ref="M69:N69"/>
    <mergeCell ref="B80:D80"/>
    <mergeCell ref="F80:H80"/>
    <mergeCell ref="J80:K80"/>
    <mergeCell ref="M80:N80"/>
    <mergeCell ref="B42:D42"/>
    <mergeCell ref="F42:H42"/>
    <mergeCell ref="J42:K42"/>
    <mergeCell ref="M42:N42"/>
    <mergeCell ref="A1:L1"/>
    <mergeCell ref="K12:N13"/>
    <mergeCell ref="B15:D15"/>
    <mergeCell ref="F15:H15"/>
    <mergeCell ref="J15:K15"/>
    <mergeCell ref="M15:N15"/>
  </mergeCells>
  <printOptions horizontalCentered="1"/>
  <pageMargins left="0.7" right="0.7" top="0.75" bottom="0.75" header="0.3" footer="0.3"/>
  <pageSetup scale="6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O45"/>
  <sheetViews>
    <sheetView zoomScaleNormal="100" workbookViewId="0">
      <selection activeCell="B15" sqref="B15"/>
    </sheetView>
  </sheetViews>
  <sheetFormatPr defaultRowHeight="15" x14ac:dyDescent="0.25"/>
  <cols>
    <col min="1" max="1" width="59.42578125" customWidth="1"/>
    <col min="2" max="6" width="9.140625" bestFit="1" customWidth="1"/>
    <col min="7" max="7" width="2.5703125" customWidth="1"/>
    <col min="10" max="10" width="2.5703125" customWidth="1"/>
    <col min="13" max="13" width="2.5703125" customWidth="1"/>
  </cols>
  <sheetData>
    <row r="1" spans="1:15" x14ac:dyDescent="0.25">
      <c r="A1" s="246" t="s">
        <v>0</v>
      </c>
      <c r="B1" s="247"/>
      <c r="C1" s="247"/>
      <c r="D1" s="247"/>
      <c r="E1" s="247"/>
      <c r="F1" s="248"/>
    </row>
    <row r="2" spans="1:15" x14ac:dyDescent="0.25">
      <c r="A2" s="1"/>
      <c r="B2" s="2"/>
      <c r="C2" s="2"/>
      <c r="D2" s="2"/>
      <c r="E2" s="2"/>
      <c r="F2" s="83"/>
    </row>
    <row r="3" spans="1:15" x14ac:dyDescent="0.25">
      <c r="A3" s="4"/>
      <c r="B3" s="5"/>
      <c r="C3" s="5"/>
      <c r="D3" s="5"/>
      <c r="E3" s="5"/>
      <c r="F3" s="6" t="s">
        <v>1</v>
      </c>
    </row>
    <row r="4" spans="1:15" x14ac:dyDescent="0.25">
      <c r="A4" s="7"/>
      <c r="B4" s="2">
        <f>B14</f>
        <v>2014</v>
      </c>
      <c r="C4" s="2">
        <f>C14</f>
        <v>2015</v>
      </c>
      <c r="D4" s="2">
        <f>D14</f>
        <v>2016</v>
      </c>
      <c r="E4" s="2">
        <f>E14</f>
        <v>2017</v>
      </c>
      <c r="F4" s="3" t="s">
        <v>2</v>
      </c>
    </row>
    <row r="5" spans="1:15" x14ac:dyDescent="0.25">
      <c r="A5" s="8" t="s">
        <v>3</v>
      </c>
      <c r="B5" s="9">
        <f>B20</f>
        <v>0.9270315389679058</v>
      </c>
      <c r="C5" s="9">
        <f>C20</f>
        <v>0.92264466890313679</v>
      </c>
      <c r="D5" s="9">
        <f>D20</f>
        <v>0.91162575104762633</v>
      </c>
      <c r="E5" s="9">
        <f>E20</f>
        <v>0.91917111174852173</v>
      </c>
      <c r="F5" s="10">
        <f>AVERAGE(B5,C5,D5,E5)</f>
        <v>0.92011826766679761</v>
      </c>
    </row>
    <row r="6" spans="1:15" x14ac:dyDescent="0.25">
      <c r="A6" s="8" t="s">
        <v>4</v>
      </c>
      <c r="B6" s="11">
        <f>B$21*C25</f>
        <v>5.7404053407552016E-2</v>
      </c>
      <c r="C6" s="11">
        <f>C$21*F25</f>
        <v>6.0660035661869713E-2</v>
      </c>
      <c r="D6" s="11">
        <f>D$21*I25</f>
        <v>7.1828685858997807E-2</v>
      </c>
      <c r="E6" s="11">
        <f>E$21*L25</f>
        <v>6.6210044082164632E-2</v>
      </c>
      <c r="F6" s="10">
        <f t="shared" ref="F6:F9" si="0">AVERAGE(B6,C6,D6,E6)</f>
        <v>6.4025704752646045E-2</v>
      </c>
    </row>
    <row r="7" spans="1:15" x14ac:dyDescent="0.25">
      <c r="A7" s="8" t="s">
        <v>5</v>
      </c>
      <c r="B7" s="11">
        <f>B$21*C26</f>
        <v>1.0991397792778168E-2</v>
      </c>
      <c r="C7" s="11">
        <f>C$21*F26</f>
        <v>1.1883415852757803E-2</v>
      </c>
      <c r="D7" s="11">
        <f>D$21*I26</f>
        <v>1.1131720803855773E-2</v>
      </c>
      <c r="E7" s="11">
        <f>E$21*L26</f>
        <v>9.759727281794417E-3</v>
      </c>
      <c r="F7" s="10">
        <f t="shared" si="0"/>
        <v>1.094156543279654E-2</v>
      </c>
    </row>
    <row r="8" spans="1:15" x14ac:dyDescent="0.25">
      <c r="A8" s="8" t="s">
        <v>6</v>
      </c>
      <c r="B8" s="11">
        <f>B$21*C27</f>
        <v>1.825063462449209E-3</v>
      </c>
      <c r="C8" s="11">
        <f>C$21*F27</f>
        <v>1.9486005602295292E-3</v>
      </c>
      <c r="D8" s="11">
        <f>D$21*I27</f>
        <v>2.2112654505228512E-3</v>
      </c>
      <c r="E8" s="11">
        <f>E$21*L27</f>
        <v>1.9886583724785353E-3</v>
      </c>
      <c r="F8" s="10">
        <f t="shared" si="0"/>
        <v>1.993396961420031E-3</v>
      </c>
    </row>
    <row r="9" spans="1:15" x14ac:dyDescent="0.25">
      <c r="A9" s="8" t="s">
        <v>7</v>
      </c>
      <c r="B9" s="12">
        <f>B$21*C28</f>
        <v>2.7479463693147752E-3</v>
      </c>
      <c r="C9" s="12">
        <f>C$21*F28</f>
        <v>2.8632790220062118E-3</v>
      </c>
      <c r="D9" s="12">
        <f>D$21*I28</f>
        <v>3.2025768389972358E-3</v>
      </c>
      <c r="E9" s="12">
        <f>E$21*L28</f>
        <v>2.8704585150406492E-3</v>
      </c>
      <c r="F9" s="13">
        <f t="shared" si="0"/>
        <v>2.9210651863397176E-3</v>
      </c>
    </row>
    <row r="10" spans="1:15" ht="15.75" thickBot="1" x14ac:dyDescent="0.3">
      <c r="A10" s="14" t="s">
        <v>8</v>
      </c>
      <c r="B10" s="15">
        <f>SUM(B5:B9)</f>
        <v>1</v>
      </c>
      <c r="C10" s="15">
        <f>SUM(C5:C9)</f>
        <v>1</v>
      </c>
      <c r="D10" s="15">
        <f>SUM(D5:D9)</f>
        <v>1</v>
      </c>
      <c r="E10" s="15">
        <f>SUM(E5:E9)</f>
        <v>1</v>
      </c>
      <c r="F10" s="16">
        <f>SUM(F5:F9)</f>
        <v>0.99999999999999989</v>
      </c>
    </row>
    <row r="12" spans="1:15" x14ac:dyDescent="0.25">
      <c r="A12" s="17" t="s">
        <v>9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9"/>
    </row>
    <row r="13" spans="1:15" x14ac:dyDescent="0.25">
      <c r="A13" s="20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2"/>
    </row>
    <row r="14" spans="1:15" x14ac:dyDescent="0.25">
      <c r="A14" s="23" t="s">
        <v>10</v>
      </c>
      <c r="B14" s="24">
        <v>2014</v>
      </c>
      <c r="C14" s="24">
        <v>2015</v>
      </c>
      <c r="D14" s="24">
        <v>2016</v>
      </c>
      <c r="E14" s="24">
        <v>2017</v>
      </c>
      <c r="F14" s="24" t="s">
        <v>1</v>
      </c>
      <c r="G14" s="21"/>
      <c r="H14" s="21"/>
      <c r="I14" s="21"/>
      <c r="J14" s="21"/>
      <c r="K14" s="21"/>
      <c r="L14" s="21"/>
      <c r="M14" s="21"/>
      <c r="N14" s="21"/>
      <c r="O14" s="22"/>
    </row>
    <row r="15" spans="1:15" x14ac:dyDescent="0.25">
      <c r="A15" s="25" t="s">
        <v>11</v>
      </c>
      <c r="B15" s="26">
        <v>1699780</v>
      </c>
      <c r="C15" s="26">
        <v>1465085</v>
      </c>
      <c r="D15" s="26">
        <v>1359007</v>
      </c>
      <c r="E15" s="26">
        <v>1429221</v>
      </c>
      <c r="F15" s="27">
        <f>AVERAGE(B15,C15,D15,E15)</f>
        <v>1488273.25</v>
      </c>
      <c r="G15" s="21"/>
      <c r="H15" s="21"/>
      <c r="I15" s="21"/>
      <c r="J15" s="21"/>
      <c r="K15" s="21"/>
      <c r="L15" s="21"/>
      <c r="M15" s="21"/>
      <c r="N15" s="21"/>
      <c r="O15" s="22"/>
    </row>
    <row r="16" spans="1:15" x14ac:dyDescent="0.25">
      <c r="A16" s="25" t="s">
        <v>12</v>
      </c>
      <c r="B16" s="28">
        <v>133793</v>
      </c>
      <c r="C16" s="28">
        <v>122834</v>
      </c>
      <c r="D16" s="28">
        <v>131744</v>
      </c>
      <c r="E16" s="28">
        <v>125681</v>
      </c>
      <c r="F16" s="29">
        <f>AVERAGE(B16,C16,D16,E16)</f>
        <v>128513</v>
      </c>
      <c r="G16" s="21"/>
      <c r="H16" s="21"/>
      <c r="I16" s="21"/>
      <c r="J16" s="21"/>
      <c r="K16" s="21"/>
      <c r="L16" s="21"/>
      <c r="M16" s="21"/>
      <c r="N16" s="21"/>
      <c r="O16" s="22"/>
    </row>
    <row r="17" spans="1:15" x14ac:dyDescent="0.25">
      <c r="A17" s="25" t="s">
        <v>8</v>
      </c>
      <c r="B17" s="26">
        <f>B15+B16</f>
        <v>1833573</v>
      </c>
      <c r="C17" s="26">
        <f>C15+C16</f>
        <v>1587919</v>
      </c>
      <c r="D17" s="26">
        <f>D15+D16</f>
        <v>1490751</v>
      </c>
      <c r="E17" s="26">
        <f>E15+E16</f>
        <v>1554902</v>
      </c>
      <c r="F17" s="27">
        <f>F15+F16</f>
        <v>1616786.25</v>
      </c>
      <c r="G17" s="21"/>
      <c r="H17" s="21"/>
      <c r="I17" s="21"/>
      <c r="J17" s="21"/>
      <c r="K17" s="21"/>
      <c r="L17" s="21"/>
      <c r="M17" s="21"/>
      <c r="N17" s="21"/>
      <c r="O17" s="22"/>
    </row>
    <row r="18" spans="1:15" x14ac:dyDescent="0.25">
      <c r="A18" s="25"/>
      <c r="B18" s="21"/>
      <c r="C18" s="21"/>
      <c r="D18" s="21"/>
      <c r="E18" s="21"/>
      <c r="F18" s="27"/>
      <c r="G18" s="21"/>
      <c r="H18" s="21"/>
      <c r="I18" s="21"/>
      <c r="J18" s="21"/>
      <c r="K18" s="21"/>
      <c r="L18" s="21"/>
      <c r="M18" s="21"/>
      <c r="N18" s="21"/>
      <c r="O18" s="22"/>
    </row>
    <row r="19" spans="1:15" x14ac:dyDescent="0.25">
      <c r="A19" s="23" t="s">
        <v>13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2"/>
    </row>
    <row r="20" spans="1:15" x14ac:dyDescent="0.25">
      <c r="A20" s="25" t="s">
        <v>11</v>
      </c>
      <c r="B20" s="30">
        <f>B15/B17</f>
        <v>0.9270315389679058</v>
      </c>
      <c r="C20" s="30">
        <f>C15/C17</f>
        <v>0.92264466890313679</v>
      </c>
      <c r="D20" s="30">
        <f>D15/D17</f>
        <v>0.91162575104762633</v>
      </c>
      <c r="E20" s="30">
        <f>E15/E17</f>
        <v>0.91917111174852173</v>
      </c>
      <c r="F20" s="30">
        <f>AVERAGE(B20,C20,D20,E20)</f>
        <v>0.92011826766679761</v>
      </c>
      <c r="G20" s="21"/>
      <c r="H20" s="217"/>
      <c r="I20" s="21"/>
      <c r="J20" s="21"/>
      <c r="K20" s="21"/>
      <c r="L20" s="21"/>
      <c r="M20" s="21"/>
      <c r="N20" s="21"/>
      <c r="O20" s="22"/>
    </row>
    <row r="21" spans="1:15" x14ac:dyDescent="0.25">
      <c r="A21" s="25" t="s">
        <v>14</v>
      </c>
      <c r="B21" s="31">
        <f>B16/B17</f>
        <v>7.2968461032094173E-2</v>
      </c>
      <c r="C21" s="31">
        <f>C16/C17</f>
        <v>7.7355331096863253E-2</v>
      </c>
      <c r="D21" s="31">
        <f>D16/D17</f>
        <v>8.8374248952373669E-2</v>
      </c>
      <c r="E21" s="31">
        <f>E16/E17</f>
        <v>8.0828888251478229E-2</v>
      </c>
      <c r="F21" s="31">
        <f>AVERAGE(B21,C21,D21,E21)</f>
        <v>7.9881732333202324E-2</v>
      </c>
      <c r="G21" s="21"/>
      <c r="H21" s="21"/>
      <c r="I21" s="21"/>
      <c r="J21" s="21"/>
      <c r="K21" s="21"/>
      <c r="L21" s="21"/>
      <c r="M21" s="21"/>
      <c r="N21" s="21"/>
      <c r="O21" s="22"/>
    </row>
    <row r="22" spans="1:15" x14ac:dyDescent="0.25">
      <c r="A22" s="25" t="s">
        <v>8</v>
      </c>
      <c r="B22" s="30">
        <f>B20+B21</f>
        <v>1</v>
      </c>
      <c r="C22" s="30">
        <f>C20+C21</f>
        <v>1</v>
      </c>
      <c r="D22" s="30">
        <f>D20+D21</f>
        <v>1</v>
      </c>
      <c r="E22" s="30">
        <f>E20+E21</f>
        <v>1</v>
      </c>
      <c r="F22" s="30">
        <f>F20+F21</f>
        <v>0.99999999999999989</v>
      </c>
      <c r="G22" s="21"/>
      <c r="H22" s="21"/>
      <c r="I22" s="21"/>
      <c r="J22" s="21"/>
      <c r="K22" s="21"/>
      <c r="L22" s="21"/>
      <c r="M22" s="21"/>
      <c r="N22" s="21"/>
      <c r="O22" s="22"/>
    </row>
    <row r="23" spans="1:15" x14ac:dyDescent="0.25">
      <c r="A23" s="25"/>
      <c r="B23" s="30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2"/>
    </row>
    <row r="24" spans="1:15" x14ac:dyDescent="0.25">
      <c r="A24" s="32" t="s">
        <v>15</v>
      </c>
      <c r="B24" s="249">
        <f>B14</f>
        <v>2014</v>
      </c>
      <c r="C24" s="249"/>
      <c r="D24" s="21"/>
      <c r="E24" s="249">
        <f>C14</f>
        <v>2015</v>
      </c>
      <c r="F24" s="249"/>
      <c r="G24" s="24"/>
      <c r="H24" s="249">
        <f>D14</f>
        <v>2016</v>
      </c>
      <c r="I24" s="249"/>
      <c r="J24" s="21"/>
      <c r="K24" s="249">
        <v>2017</v>
      </c>
      <c r="L24" s="249"/>
      <c r="M24" s="21"/>
      <c r="N24" s="249" t="s">
        <v>1</v>
      </c>
      <c r="O24" s="250"/>
    </row>
    <row r="25" spans="1:15" x14ac:dyDescent="0.25">
      <c r="A25" s="25" t="s">
        <v>4</v>
      </c>
      <c r="B25" s="33">
        <v>123390.83333333333</v>
      </c>
      <c r="C25" s="30">
        <f>B25/$B$29</f>
        <v>0.78669678098738627</v>
      </c>
      <c r="D25" s="21"/>
      <c r="E25" s="33">
        <v>123573.33333333333</v>
      </c>
      <c r="F25" s="30">
        <f>E25/$E$29</f>
        <v>0.78417395157823155</v>
      </c>
      <c r="G25" s="21"/>
      <c r="H25" s="33">
        <v>128854.91666666667</v>
      </c>
      <c r="I25" s="30">
        <f>H25/$H$29</f>
        <v>0.8127784587760114</v>
      </c>
      <c r="J25" s="21"/>
      <c r="K25" s="33">
        <v>131111.08333333334</v>
      </c>
      <c r="L25" s="30">
        <f>K25/$K$29</f>
        <v>0.81913837384684995</v>
      </c>
      <c r="M25" s="21"/>
      <c r="N25" s="33">
        <f>AVERAGE(B25,E25,H25,K25)</f>
        <v>126732.54166666666</v>
      </c>
      <c r="O25" s="34">
        <f>N25/$N$29</f>
        <v>0.80080349400624484</v>
      </c>
    </row>
    <row r="26" spans="1:15" x14ac:dyDescent="0.25">
      <c r="A26" s="25" t="s">
        <v>5</v>
      </c>
      <c r="B26" s="33">
        <v>23626.166666666668</v>
      </c>
      <c r="C26" s="30">
        <f>B26/$B$29</f>
        <v>0.15063217227431661</v>
      </c>
      <c r="D26" s="21"/>
      <c r="E26" s="33">
        <v>24208.25</v>
      </c>
      <c r="F26" s="30">
        <f>E26/$E$29</f>
        <v>0.15362116203571746</v>
      </c>
      <c r="G26" s="21"/>
      <c r="H26" s="33">
        <v>19969.416666666668</v>
      </c>
      <c r="I26" s="30">
        <f>H26/$H$29</f>
        <v>0.12596113614334464</v>
      </c>
      <c r="J26" s="21"/>
      <c r="K26" s="33">
        <v>19326.5</v>
      </c>
      <c r="L26" s="30">
        <f>K26/$K$29</f>
        <v>0.12074553408961342</v>
      </c>
      <c r="M26" s="21"/>
      <c r="N26" s="33">
        <f>AVERAGE(B26,E26,H26,K26)</f>
        <v>21782.583333333336</v>
      </c>
      <c r="O26" s="34">
        <f>N26/$N$29</f>
        <v>0.13764080332023798</v>
      </c>
    </row>
    <row r="27" spans="1:15" x14ac:dyDescent="0.25">
      <c r="A27" s="25" t="s">
        <v>6</v>
      </c>
      <c r="B27" s="33">
        <v>3923</v>
      </c>
      <c r="C27" s="30">
        <f>B27/$B$29</f>
        <v>2.5011675409276891E-2</v>
      </c>
      <c r="D27" s="21"/>
      <c r="E27" s="33">
        <v>3969.5833333333335</v>
      </c>
      <c r="F27" s="30">
        <f>E27/$E$29</f>
        <v>2.5190255572554127E-2</v>
      </c>
      <c r="G27" s="21"/>
      <c r="H27" s="33">
        <v>3966.8333333333335</v>
      </c>
      <c r="I27" s="30">
        <f>H27/$H$29</f>
        <v>2.5021603880498476E-2</v>
      </c>
      <c r="J27" s="21"/>
      <c r="K27" s="33">
        <v>3938</v>
      </c>
      <c r="L27" s="30">
        <f>K27/$K$29</f>
        <v>2.4603312200600087E-2</v>
      </c>
      <c r="M27" s="21"/>
      <c r="N27" s="33">
        <f>AVERAGE(B27,E27,H27,K27)</f>
        <v>3949.354166666667</v>
      </c>
      <c r="O27" s="34">
        <f>N27/$N$29</f>
        <v>2.4955363272467484E-2</v>
      </c>
    </row>
    <row r="28" spans="1:15" ht="17.25" x14ac:dyDescent="0.4">
      <c r="A28" s="25" t="s">
        <v>7</v>
      </c>
      <c r="B28" s="35">
        <v>5906.75</v>
      </c>
      <c r="C28" s="31">
        <f>B28/$B$29</f>
        <v>3.7659371329020204E-2</v>
      </c>
      <c r="D28" s="21"/>
      <c r="E28" s="35">
        <v>5832.916666666667</v>
      </c>
      <c r="F28" s="31">
        <f>E28/$E$29</f>
        <v>3.7014630813496929E-2</v>
      </c>
      <c r="G28" s="21"/>
      <c r="H28" s="35">
        <v>5745.166666666667</v>
      </c>
      <c r="I28" s="31">
        <f>H28/$H$29</f>
        <v>3.6238801200145498E-2</v>
      </c>
      <c r="J28" s="21"/>
      <c r="K28" s="35">
        <v>5684.166666666667</v>
      </c>
      <c r="L28" s="31">
        <f>K28/$K$29</f>
        <v>3.5512779862936605E-2</v>
      </c>
      <c r="M28" s="21"/>
      <c r="N28" s="35">
        <f>AVERAGE(B28,E28,H28,K28)</f>
        <v>5792.2500000000009</v>
      </c>
      <c r="O28" s="36">
        <f>N28/$N$29</f>
        <v>3.6600339401049703E-2</v>
      </c>
    </row>
    <row r="29" spans="1:15" x14ac:dyDescent="0.25">
      <c r="A29" s="25" t="s">
        <v>16</v>
      </c>
      <c r="B29" s="37">
        <f>SUM(B25:B28)</f>
        <v>156846.75</v>
      </c>
      <c r="C29" s="30">
        <f>SUM(C25:C28)</f>
        <v>0.99999999999999989</v>
      </c>
      <c r="D29" s="21"/>
      <c r="E29" s="37">
        <f>SUM(E25:E28)</f>
        <v>157584.08333333331</v>
      </c>
      <c r="F29" s="30">
        <f>SUM(F25:F28)</f>
        <v>1.0000000000000002</v>
      </c>
      <c r="G29" s="21"/>
      <c r="H29" s="37">
        <f>SUM(H25:H28)</f>
        <v>158536.33333333334</v>
      </c>
      <c r="I29" s="30">
        <f>SUM(I25:I28)</f>
        <v>1</v>
      </c>
      <c r="J29" s="21"/>
      <c r="K29" s="37">
        <f>SUM(K25:K28)</f>
        <v>160059.75</v>
      </c>
      <c r="L29" s="30">
        <f>SUM(L25:L28)</f>
        <v>1</v>
      </c>
      <c r="M29" s="21"/>
      <c r="N29" s="37">
        <f>SUM(N25:N28)</f>
        <v>158256.72916666666</v>
      </c>
      <c r="O29" s="34">
        <f>SUM(O25:O28)</f>
        <v>1</v>
      </c>
    </row>
    <row r="30" spans="1:15" x14ac:dyDescent="0.25">
      <c r="A30" s="25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2"/>
    </row>
    <row r="31" spans="1:15" x14ac:dyDescent="0.25">
      <c r="A31" s="38" t="s">
        <v>17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9"/>
    </row>
    <row r="32" spans="1:15" x14ac:dyDescent="0.25">
      <c r="A32" s="25" t="s">
        <v>108</v>
      </c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2"/>
    </row>
    <row r="33" spans="1:15" x14ac:dyDescent="0.25">
      <c r="A33" s="39" t="s">
        <v>109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1"/>
    </row>
    <row r="35" spans="1:15" x14ac:dyDescent="0.25">
      <c r="B35" s="202"/>
      <c r="C35" s="213"/>
      <c r="E35" s="202"/>
      <c r="F35" s="213"/>
      <c r="G35" s="213"/>
      <c r="H35" s="213"/>
      <c r="I35" s="213"/>
      <c r="J35" s="213"/>
      <c r="K35" s="213"/>
      <c r="L35" s="213"/>
      <c r="M35" s="213"/>
      <c r="N35" s="213"/>
      <c r="O35" s="213"/>
    </row>
    <row r="36" spans="1:15" x14ac:dyDescent="0.25">
      <c r="B36" s="202"/>
      <c r="C36" s="213"/>
      <c r="E36" s="202"/>
      <c r="F36" s="213"/>
      <c r="G36" s="213"/>
      <c r="H36" s="213"/>
      <c r="I36" s="213"/>
      <c r="J36" s="213"/>
      <c r="K36" s="213"/>
      <c r="L36" s="213"/>
      <c r="M36" s="213"/>
      <c r="N36" s="213"/>
      <c r="O36" s="213"/>
    </row>
    <row r="37" spans="1:15" x14ac:dyDescent="0.25">
      <c r="B37" s="202"/>
      <c r="C37" s="213"/>
      <c r="E37" s="202"/>
      <c r="F37" s="213"/>
      <c r="G37" s="213"/>
      <c r="H37" s="213"/>
      <c r="I37" s="213"/>
      <c r="J37" s="213"/>
      <c r="K37" s="213"/>
      <c r="L37" s="213"/>
      <c r="M37" s="213"/>
      <c r="N37" s="213"/>
      <c r="O37" s="213"/>
    </row>
    <row r="38" spans="1:15" x14ac:dyDescent="0.25">
      <c r="B38" s="202"/>
      <c r="C38" s="213"/>
      <c r="E38" s="202"/>
      <c r="F38" s="213"/>
      <c r="G38" s="213"/>
      <c r="H38" s="213"/>
      <c r="I38" s="213"/>
      <c r="J38" s="213"/>
      <c r="K38" s="213"/>
      <c r="L38" s="213"/>
      <c r="M38" s="213"/>
      <c r="N38" s="213"/>
      <c r="O38" s="213"/>
    </row>
    <row r="39" spans="1:15" x14ac:dyDescent="0.25">
      <c r="B39" s="202"/>
      <c r="C39" s="213"/>
      <c r="E39" s="202"/>
      <c r="F39" s="213"/>
      <c r="G39" s="213"/>
      <c r="H39" s="213"/>
      <c r="I39" s="213"/>
      <c r="J39" s="213"/>
      <c r="K39" s="213"/>
      <c r="L39" s="213"/>
      <c r="M39" s="213"/>
      <c r="N39" s="213"/>
      <c r="O39" s="213"/>
    </row>
    <row r="40" spans="1:15" x14ac:dyDescent="0.25">
      <c r="B40" s="202"/>
      <c r="C40" s="213"/>
      <c r="E40" s="202"/>
      <c r="F40" s="213"/>
      <c r="G40" s="213"/>
      <c r="H40" s="213"/>
      <c r="I40" s="213"/>
      <c r="J40" s="213"/>
      <c r="K40" s="213"/>
      <c r="L40" s="213"/>
      <c r="M40" s="213"/>
      <c r="N40" s="213"/>
      <c r="O40" s="213"/>
    </row>
    <row r="41" spans="1:15" x14ac:dyDescent="0.25">
      <c r="B41" s="202"/>
      <c r="C41" s="213"/>
      <c r="E41" s="202"/>
      <c r="F41" s="213"/>
      <c r="G41" s="213"/>
      <c r="H41" s="213"/>
      <c r="I41" s="213"/>
      <c r="J41" s="213"/>
      <c r="K41" s="213"/>
      <c r="L41" s="213"/>
      <c r="M41" s="213"/>
      <c r="N41" s="213"/>
      <c r="O41" s="213"/>
    </row>
    <row r="42" spans="1:15" x14ac:dyDescent="0.25">
      <c r="B42" s="202"/>
      <c r="C42" s="213"/>
      <c r="E42" s="202"/>
      <c r="F42" s="213"/>
      <c r="G42" s="213"/>
      <c r="H42" s="213"/>
      <c r="I42" s="213"/>
      <c r="J42" s="213"/>
      <c r="K42" s="213"/>
      <c r="L42" s="213"/>
      <c r="M42" s="213"/>
      <c r="N42" s="213"/>
      <c r="O42" s="213"/>
    </row>
    <row r="43" spans="1:15" x14ac:dyDescent="0.25">
      <c r="B43" s="202"/>
      <c r="C43" s="213"/>
      <c r="E43" s="202"/>
      <c r="F43" s="213"/>
      <c r="G43" s="213"/>
      <c r="H43" s="213"/>
      <c r="I43" s="213"/>
      <c r="J43" s="213"/>
      <c r="K43" s="213"/>
      <c r="L43" s="213"/>
      <c r="M43" s="213"/>
      <c r="N43" s="213"/>
      <c r="O43" s="213"/>
    </row>
    <row r="44" spans="1:15" x14ac:dyDescent="0.25">
      <c r="B44" s="202"/>
      <c r="C44" s="213"/>
      <c r="E44" s="202"/>
      <c r="F44" s="213"/>
      <c r="G44" s="213"/>
      <c r="H44" s="213"/>
      <c r="I44" s="213"/>
      <c r="J44" s="213"/>
      <c r="K44" s="213"/>
      <c r="L44" s="213"/>
      <c r="M44" s="213"/>
      <c r="N44" s="213"/>
      <c r="O44" s="213"/>
    </row>
    <row r="45" spans="1:15" x14ac:dyDescent="0.25">
      <c r="B45" s="202"/>
      <c r="C45" s="213"/>
      <c r="E45" s="202"/>
      <c r="F45" s="213"/>
      <c r="G45" s="213"/>
      <c r="H45" s="213"/>
      <c r="I45" s="213"/>
      <c r="J45" s="213"/>
      <c r="K45" s="213"/>
      <c r="L45" s="213"/>
      <c r="M45" s="213"/>
      <c r="N45" s="213"/>
      <c r="O45" s="213"/>
    </row>
  </sheetData>
  <mergeCells count="6">
    <mergeCell ref="A1:F1"/>
    <mergeCell ref="B24:C24"/>
    <mergeCell ref="E24:F24"/>
    <mergeCell ref="H24:I24"/>
    <mergeCell ref="N24:O24"/>
    <mergeCell ref="K24:L24"/>
  </mergeCells>
  <printOptions horizontalCentered="1"/>
  <pageMargins left="0.7" right="0.7" top="0.75" bottom="0.75" header="0.3" footer="0.3"/>
  <pageSetup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8</vt:i4>
      </vt:variant>
    </vt:vector>
  </HeadingPairs>
  <TitlesOfParts>
    <vt:vector size="21" baseType="lpstr">
      <vt:lpstr>Summary - Dist CS Cost Alloc</vt:lpstr>
      <vt:lpstr>2016 Adjusted Costs</vt:lpstr>
      <vt:lpstr>Customer Services Field</vt:lpstr>
      <vt:lpstr>Advanced Metering</vt:lpstr>
      <vt:lpstr>Billing</vt:lpstr>
      <vt:lpstr>Credit &amp; Collections</vt:lpstr>
      <vt:lpstr>Remittance Processing &amp; Postage</vt:lpstr>
      <vt:lpstr>Branch Offices</vt:lpstr>
      <vt:lpstr>Customer Contact Center</vt:lpstr>
      <vt:lpstr>Residential Services</vt:lpstr>
      <vt:lpstr>Business Services </vt:lpstr>
      <vt:lpstr>Marketing, Research &amp; Analytics</vt:lpstr>
      <vt:lpstr>Customer Programs</vt:lpstr>
      <vt:lpstr>'2016 Adjusted Costs'!Print_Area</vt:lpstr>
      <vt:lpstr>'Advanced Metering'!Print_Area</vt:lpstr>
      <vt:lpstr>'Branch Offices'!Print_Area</vt:lpstr>
      <vt:lpstr>'Business Services '!Print_Area</vt:lpstr>
      <vt:lpstr>'Customer Programs'!Print_Area</vt:lpstr>
      <vt:lpstr>'Summary - Dist CS Cost Alloc'!Print_Area</vt:lpstr>
      <vt:lpstr>'Branch Offices'!Print_Titles</vt:lpstr>
      <vt:lpstr>'Summary - Dist CS Cost Alloc'!Print_Titles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Saxe, William</dc:creator>
  <cp:lastModifiedBy>Saxe, William</cp:lastModifiedBy>
  <dcterms:created xsi:type="dcterms:W3CDTF">2017-05-04T16:49:57Z</dcterms:created>
  <dcterms:modified xsi:type="dcterms:W3CDTF">2020-03-11T14:53:18Z</dcterms:modified>
</cp:coreProperties>
</file>